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255" yWindow="105" windowWidth="15885" windowHeight="11175" activeTab="1"/>
  </bookViews>
  <sheets>
    <sheet name="1.5. Фин. обес. РП" sheetId="6" r:id="rId1"/>
    <sheet name="1.6. Бюджет РП по месяцам" sheetId="28" r:id="rId2"/>
    <sheet name="Лист1" sheetId="27" r:id="rId3"/>
  </sheets>
  <definedNames>
    <definedName name="_bookmark5" localSheetId="0">#REF!</definedName>
    <definedName name="_bookmark5" localSheetId="1">'1.6. Бюджет РП по месяцам'!#REF!</definedName>
    <definedName name="_ftn1" localSheetId="0">#REF!</definedName>
    <definedName name="_ftn1" localSheetId="1">'1.6. Бюджет РП по месяцам'!#REF!</definedName>
    <definedName name="_ftn2" localSheetId="0">#REF!</definedName>
    <definedName name="_ftn2" localSheetId="1">'1.6. Бюджет РП по месяцам'!#REF!</definedName>
    <definedName name="_ftnref1" localSheetId="0">#REF!</definedName>
    <definedName name="_ftnref1" localSheetId="1">'1.6. Бюджет РП по месяцам'!#REF!</definedName>
    <definedName name="_ftnref2" localSheetId="0">#REF!</definedName>
    <definedName name="_ftnref2" localSheetId="1">'1.6. Бюджет РП по месяцам'!#REF!</definedName>
    <definedName name="_ftnref3" localSheetId="0">#REF!</definedName>
    <definedName name="_ftnref3" localSheetId="1">'1.6. Бюджет РП по месяцам'!#REF!</definedName>
    <definedName name="_Hlk127716945" localSheetId="1">'1.6. Бюджет РП по месяцам'!#REF!</definedName>
    <definedName name="_xlnm.Print_Titles" localSheetId="0">'1.5. Фин. обес. РП'!$6:$8</definedName>
    <definedName name="_xlnm.Print_Area" localSheetId="0">'1.5. Фин. обес. РП'!$A$2:$O$48</definedName>
    <definedName name="_xlnm.Print_Area" localSheetId="1">'1.6. Бюджет РП по месяцам'!$A$2:$N$9</definedName>
  </definedNames>
  <calcPr calcId="124519"/>
</workbook>
</file>

<file path=xl/calcChain.xml><?xml version="1.0" encoding="utf-8"?>
<calcChain xmlns="http://schemas.openxmlformats.org/spreadsheetml/2006/main">
  <c r="O10" i="28"/>
  <c r="O11" s="1"/>
  <c r="O8"/>
  <c r="M8" l="1"/>
  <c r="L8"/>
  <c r="J9"/>
  <c r="E9"/>
  <c r="D9"/>
  <c r="C9"/>
  <c r="A1"/>
  <c r="I26" i="6" l="1"/>
  <c r="I17"/>
  <c r="H17"/>
  <c r="H16"/>
  <c r="H12"/>
  <c r="H11" l="1"/>
  <c r="N8" i="28" s="1"/>
  <c r="L11" i="6"/>
  <c r="L41" s="1"/>
  <c r="L39" s="1"/>
  <c r="K11"/>
  <c r="K41" s="1"/>
  <c r="K39" s="1"/>
  <c r="H23"/>
  <c r="I22"/>
  <c r="H22"/>
  <c r="H44" s="1"/>
  <c r="J15"/>
  <c r="I15"/>
  <c r="L9" i="28" l="1"/>
  <c r="F9"/>
  <c r="G9"/>
  <c r="I9"/>
  <c r="H9"/>
  <c r="N9"/>
  <c r="K9"/>
  <c r="M9"/>
  <c r="O22" i="6"/>
  <c r="O18"/>
  <c r="O42" s="1"/>
  <c r="O15"/>
  <c r="O14"/>
  <c r="O13"/>
  <c r="O12"/>
  <c r="J11"/>
  <c r="I42"/>
  <c r="J42"/>
  <c r="H42"/>
  <c r="J41"/>
  <c r="J39" s="1"/>
  <c r="I47"/>
  <c r="H47"/>
  <c r="I11" l="1"/>
  <c r="I41" s="1"/>
  <c r="I39" s="1"/>
  <c r="J44" l="1"/>
  <c r="I23"/>
  <c r="O17"/>
  <c r="O16" l="1"/>
  <c r="I44"/>
  <c r="O44" s="1"/>
  <c r="O23"/>
  <c r="P11" l="1"/>
  <c r="H41"/>
  <c r="H39" s="1"/>
  <c r="Q22"/>
  <c r="P39" l="1"/>
  <c r="Q11" l="1"/>
  <c r="O26" l="1"/>
  <c r="O20"/>
  <c r="O19"/>
  <c r="P22" l="1"/>
  <c r="O47" l="1"/>
  <c r="O11" l="1"/>
  <c r="O41" s="1"/>
  <c r="O39" s="1"/>
  <c r="A1" l="1"/>
</calcChain>
</file>

<file path=xl/sharedStrings.xml><?xml version="1.0" encoding="utf-8"?>
<sst xmlns="http://schemas.openxmlformats.org/spreadsheetml/2006/main" count="97" uniqueCount="60">
  <si>
    <t>1.</t>
  </si>
  <si>
    <t>№ п/п</t>
  </si>
  <si>
    <t>Приведены в нормативное состояние/построены искусственные сооружения на автомобильных дорогах регионального или межмуниципального и местного значения</t>
  </si>
  <si>
    <t>3.</t>
  </si>
  <si>
    <t>Повышение доли отечественного оборудования (товаров, работ, услуг) в общем объеме закупок</t>
  </si>
  <si>
    <t>1.1.</t>
  </si>
  <si>
    <t>Осуществлены мероприятия по дорожной деятельности в отношении автомобильных дорог общего пользования регионального или межмуниципального, местного значения и искусственных сооружений на них</t>
  </si>
  <si>
    <t>3.1.</t>
  </si>
  <si>
    <t>Всего</t>
  </si>
  <si>
    <t>Консолидированные бюджеты муниципальных образований</t>
  </si>
  <si>
    <t>Региональный бюджет (всего), из них:</t>
  </si>
  <si>
    <t>Внебюджетные источники</t>
  </si>
  <si>
    <t>4.</t>
  </si>
  <si>
    <t>Субъектами Российской Федерации заключены контракты (доведены государственные задания учреждениям), предусматривающие закупку отечественного оборудования (товаров, работ, услуг) в рамках федерального проекта «Региональная и местная дорожная сеть»</t>
  </si>
  <si>
    <t>Код бюджетной классификации</t>
  </si>
  <si>
    <t>ГРБС / Рз / Пр / ЦСР / ВР</t>
  </si>
  <si>
    <t xml:space="preserve"> 04 09</t>
  </si>
  <si>
    <t xml:space="preserve">10 1 R1 53940 </t>
  </si>
  <si>
    <t>Наименование мероприятия (результата) и источники финансирования</t>
  </si>
  <si>
    <t>Объем финансового обеспечения по годам, тыс. рублей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</si>
  <si>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</si>
  <si>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</si>
  <si>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</si>
  <si>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</si>
  <si>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 - межбюджетные трансферты местным бюджетам</t>
  </si>
  <si>
    <t>Нераспределенный резерв (областной бюджет)</t>
  </si>
  <si>
    <t>Итого по региональному (ведомственному) проекту:</t>
  </si>
  <si>
    <t>в том числе:</t>
  </si>
  <si>
    <t>Региональный бюджет</t>
  </si>
  <si>
    <t xml:space="preserve">10 1 R1 R0010 </t>
  </si>
  <si>
    <t xml:space="preserve">10 1 R1 R0020 </t>
  </si>
  <si>
    <t xml:space="preserve">10 1 R1 R0030 </t>
  </si>
  <si>
    <t>5. Финансовое обеспечение реализации регионального проекта 1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</si>
  <si>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</si>
  <si>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</si>
  <si>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</si>
  <si>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</si>
  <si>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</si>
  <si>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</si>
  <si>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</si>
  <si>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Приведены в нормативное состояние автомобильные дороги регионального или межмуниципального, местного значения и искусственные дорожные сооружения на них</t>
  </si>
  <si>
    <t>III. Паспорт регионального проекта «Региональная и местная дорожная сеть», входящего в национальный проект (далее  –  региональный проект 1)</t>
  </si>
  <si>
    <t>6. Помесячный план исполнения областного бюджета в части бюджетных ассигнований, предусмотренных                                                                                                                                                  на финансовое обеспечение реализации регионального проекта 1 в 2024 году</t>
  </si>
  <si>
    <t>№             п/п</t>
  </si>
  <si>
    <t xml:space="preserve">Наименование мероприятия (результата) </t>
  </si>
  <si>
    <t>План исполнения нарастающим итогом (тыс. рублей)</t>
  </si>
  <si>
    <t>Всего на конец 2024 года                               (тыс. рублей)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</si>
  <si>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</si>
  <si>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</si>
  <si>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</si>
  <si>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</si>
  <si>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</si>
  <si>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</si>
  <si>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</si>
  <si>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</si>
  <si>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</si>
  <si>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</si>
  <si>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</si>
  <si>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Приведены в нормативное состояние / построены искусственные сооружения на автомобильных дорогах регионального или межмуниципального и местного значения</t>
  </si>
  <si>
    <t>ИТОГО: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</si>
</sst>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#,##0.000"/>
  </numFmts>
  <fonts count="4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name val="Arial Cyr"/>
      <charset val="204"/>
    </font>
    <font>
      <sz val="10"/>
      <name val="Helv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64"/>
      <name val="Calibri"/>
      <family val="2"/>
      <charset val="204"/>
    </font>
    <font>
      <sz val="10"/>
      <name val="Arial Cyr"/>
    </font>
    <font>
      <b/>
      <i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FF"/>
      <name val="Calibri"/>
      <family val="2"/>
      <charset val="204"/>
    </font>
    <font>
      <b/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4">
    <xf numFmtId="0" fontId="0" fillId="0" borderId="0"/>
    <xf numFmtId="0" fontId="22" fillId="0" borderId="0"/>
    <xf numFmtId="0" fontId="23" fillId="0" borderId="0"/>
    <xf numFmtId="0" fontId="24" fillId="0" borderId="0"/>
    <xf numFmtId="0" fontId="25" fillId="0" borderId="0"/>
    <xf numFmtId="0" fontId="8" fillId="0" borderId="0"/>
    <xf numFmtId="0" fontId="26" fillId="0" borderId="0"/>
    <xf numFmtId="0" fontId="23" fillId="0" borderId="0"/>
    <xf numFmtId="0" fontId="26" fillId="0" borderId="0"/>
    <xf numFmtId="0" fontId="26" fillId="0" borderId="0"/>
    <xf numFmtId="0" fontId="8" fillId="0" borderId="0"/>
    <xf numFmtId="0" fontId="8" fillId="0" borderId="0"/>
    <xf numFmtId="0" fontId="27" fillId="0" borderId="0"/>
    <xf numFmtId="0" fontId="8" fillId="0" borderId="0"/>
    <xf numFmtId="0" fontId="8" fillId="0" borderId="0"/>
    <xf numFmtId="0" fontId="8" fillId="0" borderId="0"/>
    <xf numFmtId="0" fontId="26" fillId="0" borderId="0"/>
    <xf numFmtId="0" fontId="26" fillId="0" borderId="0"/>
    <xf numFmtId="0" fontId="26" fillId="0" borderId="0"/>
    <xf numFmtId="43" fontId="8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43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7" fillId="0" borderId="0"/>
    <xf numFmtId="0" fontId="6" fillId="0" borderId="0"/>
    <xf numFmtId="0" fontId="25" fillId="0" borderId="0"/>
    <xf numFmtId="0" fontId="6" fillId="0" borderId="0"/>
    <xf numFmtId="0" fontId="2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32" fillId="0" borderId="0" applyNumberFormat="0" applyFill="0" applyBorder="0" applyProtection="0"/>
    <xf numFmtId="0" fontId="33" fillId="0" borderId="0"/>
    <xf numFmtId="0" fontId="33" fillId="0" borderId="0"/>
    <xf numFmtId="0" fontId="31" fillId="0" borderId="0"/>
    <xf numFmtId="0" fontId="34" fillId="0" borderId="0"/>
    <xf numFmtId="0" fontId="34" fillId="0" borderId="0"/>
    <xf numFmtId="0" fontId="35" fillId="0" borderId="0"/>
    <xf numFmtId="0" fontId="31" fillId="0" borderId="0"/>
    <xf numFmtId="0" fontId="31" fillId="0" borderId="0"/>
    <xf numFmtId="0" fontId="31" fillId="0" borderId="0"/>
    <xf numFmtId="0" fontId="30" fillId="0" borderId="0"/>
    <xf numFmtId="0" fontId="31" fillId="0" borderId="0"/>
    <xf numFmtId="0" fontId="31" fillId="0" borderId="0"/>
    <xf numFmtId="0" fontId="35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43" fontId="31" fillId="0" borderId="0" applyFont="0" applyFill="0" applyBorder="0" applyProtection="0"/>
    <xf numFmtId="0" fontId="35" fillId="0" borderId="0" applyFont="0" applyFill="0" applyBorder="0" applyProtection="0"/>
    <xf numFmtId="43" fontId="35" fillId="0" borderId="0" applyFont="0" applyFill="0" applyBorder="0" applyProtection="0"/>
    <xf numFmtId="0" fontId="3" fillId="0" borderId="0"/>
    <xf numFmtId="0" fontId="3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8" fillId="0" borderId="0" applyBorder="0" applyProtection="0"/>
    <xf numFmtId="0" fontId="37" fillId="0" borderId="0"/>
    <xf numFmtId="0" fontId="1" fillId="0" borderId="0"/>
  </cellStyleXfs>
  <cellXfs count="98">
    <xf numFmtId="0" fontId="9" fillId="0" borderId="0" xfId="0" applyNumberFormat="1" applyFont="1"/>
    <xf numFmtId="0" fontId="10" fillId="0" borderId="0" xfId="0" applyNumberFormat="1" applyFont="1"/>
    <xf numFmtId="0" fontId="12" fillId="0" borderId="0" xfId="0" applyNumberFormat="1" applyFont="1" applyAlignment="1">
      <alignment vertical="center"/>
    </xf>
    <xf numFmtId="0" fontId="18" fillId="0" borderId="0" xfId="0" applyNumberFormat="1" applyFont="1"/>
    <xf numFmtId="0" fontId="18" fillId="0" borderId="0" xfId="0" applyNumberFormat="1" applyFont="1" applyAlignment="1">
      <alignment wrapText="1"/>
    </xf>
    <xf numFmtId="0" fontId="11" fillId="0" borderId="0" xfId="0" applyNumberFormat="1" applyFont="1"/>
    <xf numFmtId="0" fontId="19" fillId="0" borderId="0" xfId="0" applyNumberFormat="1" applyFont="1"/>
    <xf numFmtId="0" fontId="10" fillId="0" borderId="0" xfId="0" applyNumberFormat="1" applyFont="1" applyAlignment="1">
      <alignment horizontal="right" vertical="center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0" xfId="0" applyNumberFormat="1" applyFont="1"/>
    <xf numFmtId="164" fontId="18" fillId="0" borderId="0" xfId="0" applyNumberFormat="1" applyFont="1"/>
    <xf numFmtId="0" fontId="10" fillId="0" borderId="5" xfId="0" applyNumberFormat="1" applyFont="1" applyBorder="1" applyAlignment="1">
      <alignment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/>
    </xf>
    <xf numFmtId="0" fontId="20" fillId="0" borderId="0" xfId="0" applyNumberFormat="1" applyFont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16" fillId="0" borderId="5" xfId="0" applyNumberFormat="1" applyFont="1" applyFill="1" applyBorder="1" applyAlignment="1">
      <alignment horizontal="center" vertical="center"/>
    </xf>
    <xf numFmtId="164" fontId="18" fillId="0" borderId="5" xfId="0" applyNumberFormat="1" applyFont="1" applyBorder="1" applyAlignment="1">
      <alignment horizontal="center" vertical="center"/>
    </xf>
    <xf numFmtId="164" fontId="13" fillId="0" borderId="5" xfId="0" applyNumberFormat="1" applyFont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Border="1" applyAlignment="1">
      <alignment vertical="center" wrapText="1"/>
    </xf>
    <xf numFmtId="4" fontId="18" fillId="0" borderId="0" xfId="0" applyNumberFormat="1" applyFont="1"/>
    <xf numFmtId="0" fontId="18" fillId="0" borderId="5" xfId="0" applyNumberFormat="1" applyFont="1" applyBorder="1" applyAlignment="1"/>
    <xf numFmtId="164" fontId="18" fillId="0" borderId="5" xfId="0" applyNumberFormat="1" applyFont="1" applyBorder="1" applyAlignment="1">
      <alignment vertical="center"/>
    </xf>
    <xf numFmtId="0" fontId="17" fillId="0" borderId="5" xfId="0" applyNumberFormat="1" applyFont="1" applyBorder="1" applyAlignment="1">
      <alignment vertical="center" wrapText="1"/>
    </xf>
    <xf numFmtId="0" fontId="10" fillId="0" borderId="6" xfId="0" applyNumberFormat="1" applyFont="1" applyBorder="1" applyAlignment="1">
      <alignment horizontal="left" vertical="center" wrapText="1"/>
    </xf>
    <xf numFmtId="0" fontId="13" fillId="0" borderId="5" xfId="0" applyNumberFormat="1" applyFont="1" applyBorder="1" applyAlignment="1">
      <alignment horizontal="left" vertical="center" wrapText="1"/>
    </xf>
    <xf numFmtId="0" fontId="18" fillId="0" borderId="5" xfId="0" applyNumberFormat="1" applyFont="1" applyBorder="1" applyAlignment="1">
      <alignment horizontal="center"/>
    </xf>
    <xf numFmtId="0" fontId="10" fillId="0" borderId="7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14" fillId="0" borderId="5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left" vertical="center" wrapText="1"/>
    </xf>
    <xf numFmtId="164" fontId="10" fillId="0" borderId="11" xfId="0" applyNumberFormat="1" applyFont="1" applyBorder="1" applyAlignment="1">
      <alignment horizontal="center" vertical="center" wrapText="1"/>
    </xf>
    <xf numFmtId="0" fontId="10" fillId="0" borderId="9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164" fontId="16" fillId="0" borderId="8" xfId="0" applyNumberFormat="1" applyFont="1" applyFill="1" applyBorder="1" applyAlignment="1">
      <alignment horizontal="center" vertical="center"/>
    </xf>
    <xf numFmtId="0" fontId="13" fillId="0" borderId="5" xfId="0" applyNumberFormat="1" applyFont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4" fontId="16" fillId="0" borderId="0" xfId="3" applyNumberFormat="1" applyFont="1" applyFill="1" applyBorder="1" applyAlignment="1">
      <alignment horizontal="center" vertical="center"/>
    </xf>
    <xf numFmtId="164" fontId="10" fillId="0" borderId="8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0" fontId="10" fillId="0" borderId="7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vertical="center" wrapText="1"/>
    </xf>
    <xf numFmtId="0" fontId="11" fillId="0" borderId="0" xfId="27" applyFont="1"/>
    <xf numFmtId="0" fontId="10" fillId="0" borderId="0" xfId="93" applyFont="1"/>
    <xf numFmtId="0" fontId="18" fillId="0" borderId="0" xfId="93" applyFont="1"/>
    <xf numFmtId="0" fontId="18" fillId="0" borderId="0" xfId="93" applyFont="1" applyAlignment="1">
      <alignment wrapText="1"/>
    </xf>
    <xf numFmtId="0" fontId="40" fillId="0" borderId="0" xfId="93" applyFont="1" applyAlignment="1">
      <alignment horizontal="center" vertical="center" wrapText="1"/>
    </xf>
    <xf numFmtId="0" fontId="10" fillId="0" borderId="0" xfId="93" applyFont="1" applyAlignment="1">
      <alignment horizontal="center" vertical="center" wrapText="1"/>
    </xf>
    <xf numFmtId="0" fontId="13" fillId="0" borderId="17" xfId="93" applyFont="1" applyBorder="1" applyAlignment="1">
      <alignment horizontal="center" vertical="center" wrapText="1"/>
    </xf>
    <xf numFmtId="0" fontId="13" fillId="0" borderId="0" xfId="93" applyFont="1" applyBorder="1" applyAlignment="1">
      <alignment horizontal="center" vertical="center" wrapText="1"/>
    </xf>
    <xf numFmtId="0" fontId="10" fillId="0" borderId="0" xfId="93" applyFont="1" applyBorder="1" applyAlignment="1">
      <alignment wrapText="1"/>
    </xf>
    <xf numFmtId="0" fontId="10" fillId="0" borderId="0" xfId="93" applyFont="1" applyBorder="1"/>
    <xf numFmtId="0" fontId="13" fillId="2" borderId="5" xfId="93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vertical="top" wrapText="1"/>
    </xf>
    <xf numFmtId="0" fontId="10" fillId="0" borderId="5" xfId="0" applyFont="1" applyBorder="1"/>
    <xf numFmtId="0" fontId="13" fillId="0" borderId="5" xfId="0" applyNumberFormat="1" applyFont="1" applyFill="1" applyBorder="1" applyAlignment="1">
      <alignment horizontal="left" vertical="center" wrapText="1"/>
    </xf>
    <xf numFmtId="164" fontId="13" fillId="3" borderId="5" xfId="0" applyNumberFormat="1" applyFont="1" applyFill="1" applyBorder="1" applyAlignment="1">
      <alignment horizontal="center" vertical="center" wrapText="1"/>
    </xf>
    <xf numFmtId="0" fontId="10" fillId="0" borderId="0" xfId="0" applyFont="1" applyBorder="1"/>
    <xf numFmtId="164" fontId="10" fillId="0" borderId="0" xfId="93" applyNumberFormat="1" applyFont="1" applyBorder="1" applyAlignment="1">
      <alignment wrapText="1"/>
    </xf>
    <xf numFmtId="165" fontId="10" fillId="0" borderId="0" xfId="0" applyNumberFormat="1" applyFont="1" applyBorder="1" applyAlignment="1">
      <alignment wrapText="1"/>
    </xf>
    <xf numFmtId="165" fontId="18" fillId="0" borderId="0" xfId="93" applyNumberFormat="1" applyFont="1" applyAlignment="1">
      <alignment wrapText="1"/>
    </xf>
    <xf numFmtId="0" fontId="15" fillId="0" borderId="5" xfId="0" applyNumberFormat="1" applyFont="1" applyBorder="1" applyAlignment="1">
      <alignment vertical="center" wrapText="1"/>
    </xf>
    <xf numFmtId="0" fontId="29" fillId="0" borderId="5" xfId="0" applyNumberFormat="1" applyFont="1" applyFill="1" applyBorder="1" applyAlignment="1">
      <alignment horizontal="left" vertical="center" wrapText="1"/>
    </xf>
    <xf numFmtId="0" fontId="29" fillId="0" borderId="5" xfId="0" applyNumberFormat="1" applyFont="1" applyBorder="1" applyAlignment="1">
      <alignment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0" fontId="36" fillId="0" borderId="5" xfId="0" applyNumberFormat="1" applyFont="1" applyBorder="1" applyAlignment="1">
      <alignment vertical="center" wrapText="1"/>
    </xf>
    <xf numFmtId="0" fontId="10" fillId="0" borderId="12" xfId="0" applyNumberFormat="1" applyFont="1" applyBorder="1" applyAlignment="1">
      <alignment horizontal="left" vertical="top" wrapText="1"/>
    </xf>
    <xf numFmtId="0" fontId="10" fillId="0" borderId="13" xfId="0" applyNumberFormat="1" applyFont="1" applyBorder="1" applyAlignment="1">
      <alignment horizontal="left" vertical="top" wrapText="1"/>
    </xf>
    <xf numFmtId="0" fontId="10" fillId="0" borderId="14" xfId="0" applyNumberFormat="1" applyFont="1" applyBorder="1" applyAlignment="1">
      <alignment horizontal="left" vertical="top" wrapText="1"/>
    </xf>
    <xf numFmtId="0" fontId="13" fillId="0" borderId="5" xfId="0" applyFont="1" applyBorder="1" applyAlignment="1">
      <alignment horizontal="center" vertical="center" wrapText="1"/>
    </xf>
    <xf numFmtId="0" fontId="39" fillId="0" borderId="0" xfId="0" applyNumberFormat="1" applyFont="1" applyAlignment="1">
      <alignment horizontal="center"/>
    </xf>
    <xf numFmtId="0" fontId="14" fillId="0" borderId="7" xfId="0" applyNumberFormat="1" applyFont="1" applyBorder="1" applyAlignment="1">
      <alignment horizontal="center" vertical="center" wrapText="1"/>
    </xf>
    <xf numFmtId="0" fontId="14" fillId="0" borderId="6" xfId="0" applyNumberFormat="1" applyFont="1" applyBorder="1" applyAlignment="1">
      <alignment horizontal="center" vertical="center" wrapText="1"/>
    </xf>
    <xf numFmtId="0" fontId="10" fillId="0" borderId="15" xfId="0" applyNumberFormat="1" applyFont="1" applyBorder="1" applyAlignment="1">
      <alignment horizontal="left" vertical="top" wrapText="1"/>
    </xf>
    <xf numFmtId="0" fontId="10" fillId="0" borderId="16" xfId="0" applyNumberFormat="1" applyFont="1" applyBorder="1" applyAlignment="1">
      <alignment horizontal="left" vertical="top" wrapText="1"/>
    </xf>
    <xf numFmtId="0" fontId="12" fillId="0" borderId="0" xfId="0" applyNumberFormat="1" applyFont="1" applyAlignment="1">
      <alignment horizontal="center" vertical="center"/>
    </xf>
    <xf numFmtId="0" fontId="14" fillId="0" borderId="10" xfId="0" applyNumberFormat="1" applyFont="1" applyBorder="1" applyAlignment="1">
      <alignment horizontal="center" vertical="center" wrapText="1"/>
    </xf>
    <xf numFmtId="0" fontId="13" fillId="2" borderId="5" xfId="93" applyFont="1" applyFill="1" applyBorder="1" applyAlignment="1">
      <alignment vertical="center" wrapText="1"/>
    </xf>
    <xf numFmtId="0" fontId="12" fillId="0" borderId="0" xfId="93" applyFont="1" applyBorder="1" applyAlignment="1">
      <alignment horizontal="center" vertical="center" wrapText="1"/>
    </xf>
    <xf numFmtId="0" fontId="13" fillId="2" borderId="5" xfId="93" applyFont="1" applyFill="1" applyBorder="1" applyAlignment="1">
      <alignment horizontal="center" vertical="center" wrapText="1"/>
    </xf>
    <xf numFmtId="0" fontId="13" fillId="0" borderId="5" xfId="93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center" vertical="top" wrapText="1"/>
    </xf>
    <xf numFmtId="164" fontId="10" fillId="0" borderId="5" xfId="0" applyNumberFormat="1" applyFont="1" applyBorder="1" applyAlignment="1">
      <alignment horizontal="center" vertical="top" wrapText="1"/>
    </xf>
    <xf numFmtId="164" fontId="16" fillId="3" borderId="5" xfId="0" applyNumberFormat="1" applyFont="1" applyFill="1" applyBorder="1" applyAlignment="1">
      <alignment horizontal="center" vertical="top" wrapText="1"/>
    </xf>
    <xf numFmtId="164" fontId="16" fillId="0" borderId="5" xfId="0" applyNumberFormat="1" applyFont="1" applyBorder="1" applyAlignment="1">
      <alignment horizontal="center" vertical="top" wrapText="1"/>
    </xf>
  </cellXfs>
  <cellStyles count="94">
    <cellStyle name="Гиперссылка 2" xfId="27"/>
    <cellStyle name="Гиперссылка 2 2" xfId="48"/>
    <cellStyle name="Гиперссылка 2 3" xfId="91"/>
    <cellStyle name="Обычный" xfId="0" builtinId="0"/>
    <cellStyle name="Обычный 10" xfId="8"/>
    <cellStyle name="Обычный 10 2" xfId="49"/>
    <cellStyle name="Обычный 11" xfId="9"/>
    <cellStyle name="Обычный 11 2" xfId="50"/>
    <cellStyle name="Обычный 12" xfId="4"/>
    <cellStyle name="Обычный 12 2" xfId="51"/>
    <cellStyle name="Обычный 13" xfId="24"/>
    <cellStyle name="Обычный 13 2" xfId="52"/>
    <cellStyle name="Обычный 14" xfId="23"/>
    <cellStyle name="Обычный 14 2" xfId="53"/>
    <cellStyle name="Обычный 15" xfId="2"/>
    <cellStyle name="Обычный 15 2" xfId="54"/>
    <cellStyle name="Обычный 16" xfId="28"/>
    <cellStyle name="Обычный 16 2" xfId="42"/>
    <cellStyle name="Обычный 16 3" xfId="55"/>
    <cellStyle name="Обычный 16 4" xfId="84"/>
    <cellStyle name="Обычный 16 5" xfId="92"/>
    <cellStyle name="Обычный 16 6" xfId="93"/>
    <cellStyle name="Обычный 17" xfId="29"/>
    <cellStyle name="Обычный 17 2" xfId="43"/>
    <cellStyle name="Обычный 17 3" xfId="56"/>
    <cellStyle name="Обычный 17 4" xfId="80"/>
    <cellStyle name="Обычный 17 5" xfId="83"/>
    <cellStyle name="Обычный 18" xfId="33"/>
    <cellStyle name="Обычный 18 2" xfId="45"/>
    <cellStyle name="Обычный 18 3" xfId="57"/>
    <cellStyle name="Обычный 19" xfId="47"/>
    <cellStyle name="Обычный 2" xfId="1"/>
    <cellStyle name="Обычный 2 2" xfId="10"/>
    <cellStyle name="Обычный 2 2 2" xfId="36"/>
    <cellStyle name="Обычный 2 2 3" xfId="59"/>
    <cellStyle name="Обычный 2 3" xfId="11"/>
    <cellStyle name="Обычный 2 3 2" xfId="37"/>
    <cellStyle name="Обычный 2 3 3" xfId="60"/>
    <cellStyle name="Обычный 2 4" xfId="7"/>
    <cellStyle name="Обычный 2 4 2" xfId="61"/>
    <cellStyle name="Обычный 2 5" xfId="30"/>
    <cellStyle name="Обычный 2 5 2" xfId="62"/>
    <cellStyle name="Обычный 2 6" xfId="31"/>
    <cellStyle name="Обычный 2 6 2" xfId="44"/>
    <cellStyle name="Обычный 2 6 3" xfId="63"/>
    <cellStyle name="Обычный 2 7" xfId="34"/>
    <cellStyle name="Обычный 2 7 2" xfId="46"/>
    <cellStyle name="Обычный 2 7 3" xfId="64"/>
    <cellStyle name="Обычный 2 7 4" xfId="81"/>
    <cellStyle name="Обычный 2 7 5" xfId="85"/>
    <cellStyle name="Обычный 2 7 6" xfId="90"/>
    <cellStyle name="Обычный 2 8" xfId="58"/>
    <cellStyle name="Обычный 2 8 2" xfId="82"/>
    <cellStyle name="Обычный 2 8 3" xfId="88"/>
    <cellStyle name="Обычный 2 9" xfId="87"/>
    <cellStyle name="Обычный 20" xfId="86"/>
    <cellStyle name="Обычный 21_Белгородская область хотелки районов" xfId="12"/>
    <cellStyle name="Обычный 3" xfId="6"/>
    <cellStyle name="Обычный 3 2" xfId="32"/>
    <cellStyle name="Обычный 3 2 2" xfId="66"/>
    <cellStyle name="Обычный 3 2 3" xfId="89"/>
    <cellStyle name="Обычный 3 3" xfId="65"/>
    <cellStyle name="Обычный 4" xfId="13"/>
    <cellStyle name="Обычный 4 2" xfId="14"/>
    <cellStyle name="Обычный 4 2 2" xfId="15"/>
    <cellStyle name="Обычный 4 2 2 2" xfId="5"/>
    <cellStyle name="Обычный 4 2 2 2 2" xfId="35"/>
    <cellStyle name="Обычный 4 2 2 2 3" xfId="70"/>
    <cellStyle name="Обычный 4 2 2 3" xfId="40"/>
    <cellStyle name="Обычный 4 2 2 4" xfId="69"/>
    <cellStyle name="Обычный 4 2 3" xfId="39"/>
    <cellStyle name="Обычный 4 2 4" xfId="68"/>
    <cellStyle name="Обычный 4 3" xfId="38"/>
    <cellStyle name="Обычный 4 4" xfId="67"/>
    <cellStyle name="Обычный 5" xfId="16"/>
    <cellStyle name="Обычный 5 2" xfId="71"/>
    <cellStyle name="Обычный 6" xfId="20"/>
    <cellStyle name="Обычный 6 2" xfId="72"/>
    <cellStyle name="Обычный 7" xfId="21"/>
    <cellStyle name="Обычный 7 2" xfId="73"/>
    <cellStyle name="Обычный 8" xfId="22"/>
    <cellStyle name="Обычный 8 2" xfId="74"/>
    <cellStyle name="Обычный 9" xfId="17"/>
    <cellStyle name="Обычный 9 2" xfId="18"/>
    <cellStyle name="Обычный 9 2 2" xfId="76"/>
    <cellStyle name="Обычный 9 3" xfId="75"/>
    <cellStyle name="Стиль 1" xfId="3"/>
    <cellStyle name="Финансовый 2" xfId="19"/>
    <cellStyle name="Финансовый 2 2" xfId="26"/>
    <cellStyle name="Финансовый 2 2 2" xfId="78"/>
    <cellStyle name="Финансовый 2 3" xfId="41"/>
    <cellStyle name="Финансовый 2 4" xfId="77"/>
    <cellStyle name="Финансовый 3" xfId="25"/>
    <cellStyle name="Финансовый 3 2" xfId="79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T48"/>
  <sheetViews>
    <sheetView view="pageBreakPreview" zoomScale="80" zoomScaleSheetLayoutView="80" workbookViewId="0">
      <selection activeCell="I18" sqref="I18"/>
    </sheetView>
  </sheetViews>
  <sheetFormatPr defaultColWidth="9.140625" defaultRowHeight="15"/>
  <cols>
    <col min="1" max="1" width="7.28515625" style="3" customWidth="1"/>
    <col min="2" max="2" width="41.42578125" style="3" hidden="1" customWidth="1"/>
    <col min="3" max="3" width="79.42578125" style="3" customWidth="1"/>
    <col min="4" max="4" width="9.5703125" style="3" customWidth="1"/>
    <col min="5" max="5" width="11" style="3" customWidth="1"/>
    <col min="6" max="6" width="17.5703125" style="3" customWidth="1"/>
    <col min="7" max="7" width="8.85546875" style="3" customWidth="1"/>
    <col min="8" max="9" width="13.42578125" style="3" customWidth="1"/>
    <col min="10" max="10" width="12.5703125" style="3" customWidth="1"/>
    <col min="11" max="11" width="9.85546875" style="3" customWidth="1"/>
    <col min="12" max="12" width="11.140625" style="3" customWidth="1"/>
    <col min="13" max="13" width="10.140625" style="3" customWidth="1"/>
    <col min="14" max="14" width="10" style="3" customWidth="1"/>
    <col min="15" max="15" width="16.28515625" style="3" customWidth="1"/>
    <col min="16" max="16" width="54.7109375" style="3" customWidth="1"/>
    <col min="17" max="17" width="17.85546875" style="3" customWidth="1"/>
    <col min="18" max="18" width="27" style="3" customWidth="1"/>
    <col min="19" max="19" width="7.7109375" style="4" customWidth="1"/>
    <col min="20" max="20" width="26.7109375" style="3" customWidth="1"/>
    <col min="21" max="21" width="9.140625" style="3" bestFit="1" customWidth="1"/>
    <col min="22" max="16384" width="9.140625" style="3"/>
  </cols>
  <sheetData>
    <row r="1" spans="1:20" ht="15.75">
      <c r="A1" s="5" t="str">
        <f>HYPERLINK("#Оглавление!A1", "Назад в оглавление")</f>
        <v>Назад в оглавление</v>
      </c>
      <c r="B1" s="1"/>
      <c r="C1" s="1"/>
      <c r="D1" s="9"/>
      <c r="E1" s="9"/>
      <c r="F1" s="9"/>
      <c r="G1" s="9"/>
      <c r="H1" s="1"/>
    </row>
    <row r="2" spans="1:20" ht="26.25" customHeight="1">
      <c r="A2" s="83" t="s">
        <v>41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20" ht="15.75">
      <c r="A3" s="5"/>
      <c r="B3" s="9"/>
      <c r="C3" s="9"/>
      <c r="D3" s="9"/>
      <c r="E3" s="9"/>
      <c r="F3" s="9"/>
      <c r="G3" s="9"/>
      <c r="H3" s="9"/>
    </row>
    <row r="4" spans="1:20" s="15" customFormat="1" ht="18.75">
      <c r="A4" s="88" t="s">
        <v>32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2"/>
      <c r="Q4" s="2"/>
      <c r="R4" s="2"/>
      <c r="S4" s="13"/>
      <c r="T4" s="14"/>
    </row>
    <row r="5" spans="1:20" ht="15.75">
      <c r="A5" s="9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O5" s="7"/>
    </row>
    <row r="6" spans="1:20" ht="29.25" customHeight="1">
      <c r="A6" s="77" t="s">
        <v>1</v>
      </c>
      <c r="B6" s="77" t="s">
        <v>18</v>
      </c>
      <c r="C6" s="82" t="s">
        <v>18</v>
      </c>
      <c r="D6" s="77" t="s">
        <v>14</v>
      </c>
      <c r="E6" s="77"/>
      <c r="F6" s="77"/>
      <c r="G6" s="77"/>
      <c r="H6" s="77" t="s">
        <v>19</v>
      </c>
      <c r="I6" s="77"/>
      <c r="J6" s="77"/>
      <c r="K6" s="77"/>
      <c r="L6" s="77"/>
      <c r="M6" s="77"/>
      <c r="N6" s="77"/>
      <c r="O6" s="77"/>
    </row>
    <row r="7" spans="1:20" ht="30" customHeight="1">
      <c r="A7" s="77"/>
      <c r="B7" s="77"/>
      <c r="C7" s="82"/>
      <c r="D7" s="77" t="s">
        <v>15</v>
      </c>
      <c r="E7" s="77"/>
      <c r="F7" s="77"/>
      <c r="G7" s="77"/>
      <c r="H7" s="36" t="s">
        <v>33</v>
      </c>
      <c r="I7" s="36" t="s">
        <v>34</v>
      </c>
      <c r="J7" s="36" t="s">
        <v>35</v>
      </c>
      <c r="K7" s="36" t="s">
        <v>36</v>
      </c>
      <c r="L7" s="36" t="s">
        <v>37</v>
      </c>
      <c r="M7" s="36" t="s">
        <v>38</v>
      </c>
      <c r="N7" s="36" t="s">
        <v>39</v>
      </c>
      <c r="O7" s="36" t="s">
        <v>8</v>
      </c>
    </row>
    <row r="8" spans="1:20" ht="19.5" customHeight="1">
      <c r="A8" s="45">
        <v>1</v>
      </c>
      <c r="B8" s="45">
        <v>2</v>
      </c>
      <c r="C8" s="45">
        <v>2</v>
      </c>
      <c r="D8" s="45">
        <v>3</v>
      </c>
      <c r="E8" s="45">
        <v>4</v>
      </c>
      <c r="F8" s="45">
        <v>5</v>
      </c>
      <c r="G8" s="45">
        <v>6</v>
      </c>
      <c r="H8" s="45">
        <v>7</v>
      </c>
      <c r="I8" s="45">
        <v>8</v>
      </c>
      <c r="J8" s="45">
        <v>9</v>
      </c>
      <c r="K8" s="45">
        <v>10</v>
      </c>
      <c r="L8" s="45">
        <v>11</v>
      </c>
      <c r="M8" s="45">
        <v>12</v>
      </c>
      <c r="N8" s="45">
        <v>13</v>
      </c>
      <c r="O8" s="45">
        <v>14</v>
      </c>
    </row>
    <row r="9" spans="1:20" ht="27.75" customHeight="1">
      <c r="A9" s="35" t="s">
        <v>0</v>
      </c>
      <c r="B9" s="75" t="s">
        <v>2</v>
      </c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</row>
    <row r="10" spans="1:20" ht="30" customHeight="1">
      <c r="A10" s="35" t="s">
        <v>5</v>
      </c>
      <c r="B10" s="75" t="s">
        <v>40</v>
      </c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20" ht="22.5" customHeight="1">
      <c r="A11" s="84"/>
      <c r="B11" s="74" t="s">
        <v>6</v>
      </c>
      <c r="C11" s="79" t="s">
        <v>10</v>
      </c>
      <c r="D11" s="34"/>
      <c r="E11" s="34"/>
      <c r="F11" s="34"/>
      <c r="G11" s="34"/>
      <c r="H11" s="12">
        <f>SUM(H12:H17)</f>
        <v>3413446.1000000006</v>
      </c>
      <c r="I11" s="12">
        <f>SUM(I12:I17)</f>
        <v>4385854</v>
      </c>
      <c r="J11" s="12">
        <f>SUM(J12:J17)</f>
        <v>4931584.3000000007</v>
      </c>
      <c r="K11" s="12">
        <f t="shared" ref="K11:L11" si="0">SUM(K12:K17)</f>
        <v>1404</v>
      </c>
      <c r="L11" s="12">
        <f t="shared" si="0"/>
        <v>730</v>
      </c>
      <c r="M11" s="34"/>
      <c r="N11" s="34"/>
      <c r="O11" s="12">
        <f>SUM(H11:N11)</f>
        <v>12733018.400000002</v>
      </c>
      <c r="P11" s="10">
        <f>H11-H14-H15</f>
        <v>3406564.2</v>
      </c>
      <c r="Q11" s="10">
        <f>I11+I26</f>
        <v>4413454.4000000004</v>
      </c>
    </row>
    <row r="12" spans="1:20" ht="18.75" customHeight="1">
      <c r="A12" s="89"/>
      <c r="B12" s="74"/>
      <c r="C12" s="80"/>
      <c r="D12" s="38">
        <v>828</v>
      </c>
      <c r="E12" s="38" t="s">
        <v>16</v>
      </c>
      <c r="F12" s="38" t="s">
        <v>29</v>
      </c>
      <c r="G12" s="41">
        <v>200</v>
      </c>
      <c r="H12" s="12">
        <f>174477.1+1194684.6</f>
        <v>1369161.7000000002</v>
      </c>
      <c r="I12" s="32">
        <v>200000</v>
      </c>
      <c r="J12" s="12"/>
      <c r="K12" s="17"/>
      <c r="L12" s="16"/>
      <c r="M12" s="29"/>
      <c r="N12" s="29"/>
      <c r="O12" s="40">
        <f t="shared" ref="O12:O18" si="1">SUM(H12:N12)</f>
        <v>1569161.7000000002</v>
      </c>
    </row>
    <row r="13" spans="1:20" ht="21" customHeight="1">
      <c r="A13" s="89"/>
      <c r="B13" s="74"/>
      <c r="C13" s="80"/>
      <c r="D13" s="38">
        <v>828</v>
      </c>
      <c r="E13" s="38" t="s">
        <v>16</v>
      </c>
      <c r="F13" s="38" t="s">
        <v>29</v>
      </c>
      <c r="G13" s="46">
        <v>500</v>
      </c>
      <c r="H13" s="32">
        <v>1449923</v>
      </c>
      <c r="I13" s="44">
        <v>466307.8</v>
      </c>
      <c r="J13" s="32"/>
      <c r="K13" s="17"/>
      <c r="L13" s="16"/>
      <c r="M13" s="29"/>
      <c r="N13" s="29"/>
      <c r="O13" s="40">
        <f t="shared" si="1"/>
        <v>1916230.8</v>
      </c>
    </row>
    <row r="14" spans="1:20" ht="21" customHeight="1">
      <c r="A14" s="89"/>
      <c r="B14" s="74"/>
      <c r="C14" s="80"/>
      <c r="D14" s="42">
        <v>828</v>
      </c>
      <c r="E14" s="42" t="s">
        <v>16</v>
      </c>
      <c r="F14" s="42" t="s">
        <v>30</v>
      </c>
      <c r="G14" s="46">
        <v>200</v>
      </c>
      <c r="H14" s="32">
        <v>6878.7</v>
      </c>
      <c r="I14" s="32">
        <v>2823</v>
      </c>
      <c r="J14" s="32">
        <v>2023</v>
      </c>
      <c r="K14" s="17">
        <v>1404</v>
      </c>
      <c r="L14" s="16">
        <v>730</v>
      </c>
      <c r="M14" s="29"/>
      <c r="N14" s="29"/>
      <c r="O14" s="40">
        <f t="shared" si="1"/>
        <v>13858.7</v>
      </c>
    </row>
    <row r="15" spans="1:20" ht="21" customHeight="1">
      <c r="A15" s="89"/>
      <c r="B15" s="74"/>
      <c r="C15" s="80"/>
      <c r="D15" s="42">
        <v>828</v>
      </c>
      <c r="E15" s="42" t="s">
        <v>16</v>
      </c>
      <c r="F15" s="42" t="s">
        <v>17</v>
      </c>
      <c r="G15" s="46">
        <v>200</v>
      </c>
      <c r="H15" s="32">
        <v>3.2</v>
      </c>
      <c r="I15" s="32">
        <f>2677614.7+111567.3</f>
        <v>2789182</v>
      </c>
      <c r="J15" s="32">
        <f>3154919.2+1774642.1</f>
        <v>4929561.3000000007</v>
      </c>
      <c r="K15" s="17"/>
      <c r="L15" s="16"/>
      <c r="M15" s="29"/>
      <c r="N15" s="29"/>
      <c r="O15" s="40">
        <f t="shared" si="1"/>
        <v>7718746.5000000009</v>
      </c>
    </row>
    <row r="16" spans="1:20" ht="18.75" customHeight="1">
      <c r="A16" s="89"/>
      <c r="B16" s="74"/>
      <c r="C16" s="80"/>
      <c r="D16" s="38">
        <v>828</v>
      </c>
      <c r="E16" s="38" t="s">
        <v>16</v>
      </c>
      <c r="F16" s="38" t="s">
        <v>31</v>
      </c>
      <c r="G16" s="47">
        <v>200</v>
      </c>
      <c r="H16" s="32">
        <f>304572.1-1036.1</f>
        <v>303536</v>
      </c>
      <c r="I16" s="48">
        <v>495135</v>
      </c>
      <c r="J16" s="43"/>
      <c r="K16" s="8"/>
      <c r="L16" s="16"/>
      <c r="M16" s="29"/>
      <c r="N16" s="29"/>
      <c r="O16" s="40">
        <f t="shared" si="1"/>
        <v>798671</v>
      </c>
    </row>
    <row r="17" spans="1:17" ht="23.25" customHeight="1">
      <c r="A17" s="85"/>
      <c r="B17" s="74"/>
      <c r="C17" s="81"/>
      <c r="D17" s="38">
        <v>828</v>
      </c>
      <c r="E17" s="38" t="s">
        <v>16</v>
      </c>
      <c r="F17" s="38" t="s">
        <v>31</v>
      </c>
      <c r="G17" s="47">
        <v>500</v>
      </c>
      <c r="H17" s="32">
        <f>284683.3-739.8</f>
        <v>283943.5</v>
      </c>
      <c r="I17" s="49">
        <f>432406.2-187000+187000</f>
        <v>432406.2</v>
      </c>
      <c r="J17" s="21"/>
      <c r="K17" s="8"/>
      <c r="L17" s="16"/>
      <c r="M17" s="29"/>
      <c r="N17" s="29"/>
      <c r="O17" s="40">
        <f t="shared" si="1"/>
        <v>716349.7</v>
      </c>
    </row>
    <row r="18" spans="1:17" ht="26.25" customHeight="1">
      <c r="A18" s="35"/>
      <c r="B18" s="74"/>
      <c r="C18" s="39" t="s">
        <v>20</v>
      </c>
      <c r="D18" s="34">
        <v>828</v>
      </c>
      <c r="E18" s="34" t="s">
        <v>16</v>
      </c>
      <c r="F18" s="34" t="s">
        <v>17</v>
      </c>
      <c r="G18" s="50">
        <v>200</v>
      </c>
      <c r="H18" s="32">
        <v>3.1999999999534339</v>
      </c>
      <c r="I18" s="32">
        <v>2677614.7000000002</v>
      </c>
      <c r="J18" s="32">
        <v>3154919.2</v>
      </c>
      <c r="K18" s="34"/>
      <c r="L18" s="34"/>
      <c r="M18" s="34"/>
      <c r="N18" s="34"/>
      <c r="O18" s="12">
        <f t="shared" si="1"/>
        <v>5832537.1000000006</v>
      </c>
    </row>
    <row r="19" spans="1:17" ht="17.25" hidden="1" customHeight="1">
      <c r="A19" s="35"/>
      <c r="B19" s="74"/>
      <c r="C19" s="39"/>
      <c r="D19" s="38">
        <v>828</v>
      </c>
      <c r="E19" s="38" t="s">
        <v>16</v>
      </c>
      <c r="F19" s="38" t="s">
        <v>17</v>
      </c>
      <c r="G19" s="47">
        <v>200</v>
      </c>
      <c r="H19" s="21"/>
      <c r="I19" s="21"/>
      <c r="J19" s="21"/>
      <c r="K19" s="8"/>
      <c r="L19" s="16"/>
      <c r="M19" s="29"/>
      <c r="N19" s="29"/>
      <c r="O19" s="40">
        <f t="shared" ref="O19:O20" si="2">SUM(H19:I19)</f>
        <v>0</v>
      </c>
    </row>
    <row r="20" spans="1:17" ht="19.5" hidden="1" customHeight="1">
      <c r="A20" s="35"/>
      <c r="B20" s="74"/>
      <c r="C20" s="39"/>
      <c r="D20" s="38">
        <v>828</v>
      </c>
      <c r="E20" s="38" t="s">
        <v>16</v>
      </c>
      <c r="F20" s="38" t="s">
        <v>17</v>
      </c>
      <c r="G20" s="47">
        <v>500</v>
      </c>
      <c r="H20" s="21"/>
      <c r="I20" s="21"/>
      <c r="J20" s="21"/>
      <c r="K20" s="8"/>
      <c r="L20" s="16"/>
      <c r="M20" s="29"/>
      <c r="N20" s="29"/>
      <c r="O20" s="40">
        <f t="shared" si="2"/>
        <v>0</v>
      </c>
    </row>
    <row r="21" spans="1:17" ht="36" customHeight="1">
      <c r="A21" s="35"/>
      <c r="B21" s="74"/>
      <c r="C21" s="39" t="s">
        <v>21</v>
      </c>
      <c r="D21" s="34"/>
      <c r="E21" s="34"/>
      <c r="F21" s="34"/>
      <c r="G21" s="50"/>
      <c r="H21" s="50"/>
      <c r="I21" s="50"/>
      <c r="J21" s="50"/>
      <c r="K21" s="34"/>
      <c r="L21" s="34"/>
      <c r="M21" s="34"/>
      <c r="N21" s="34"/>
      <c r="O21" s="19"/>
    </row>
    <row r="22" spans="1:17" ht="21.75" customHeight="1">
      <c r="A22" s="84"/>
      <c r="B22" s="74"/>
      <c r="C22" s="86" t="s">
        <v>24</v>
      </c>
      <c r="D22" s="38">
        <v>828</v>
      </c>
      <c r="E22" s="38" t="s">
        <v>16</v>
      </c>
      <c r="F22" s="38" t="s">
        <v>29</v>
      </c>
      <c r="G22" s="47">
        <v>500</v>
      </c>
      <c r="H22" s="33">
        <f>H13</f>
        <v>1449923</v>
      </c>
      <c r="I22" s="33">
        <f>I13</f>
        <v>466307.8</v>
      </c>
      <c r="J22" s="18"/>
      <c r="K22" s="8"/>
      <c r="L22" s="16"/>
      <c r="M22" s="29"/>
      <c r="N22" s="29"/>
      <c r="O22" s="40">
        <f t="shared" ref="O22:O23" si="3">SUM(H22:N22)</f>
        <v>1916230.8</v>
      </c>
      <c r="P22" s="23">
        <f>H22+H23</f>
        <v>1733866.5</v>
      </c>
      <c r="Q22" s="10">
        <f>I23</f>
        <v>432406.2</v>
      </c>
    </row>
    <row r="23" spans="1:17" ht="21" customHeight="1">
      <c r="A23" s="85"/>
      <c r="B23" s="37"/>
      <c r="C23" s="87"/>
      <c r="D23" s="31">
        <v>828</v>
      </c>
      <c r="E23" s="31" t="s">
        <v>16</v>
      </c>
      <c r="F23" s="31" t="s">
        <v>31</v>
      </c>
      <c r="G23" s="51">
        <v>500</v>
      </c>
      <c r="H23" s="52">
        <f>H17</f>
        <v>283943.5</v>
      </c>
      <c r="I23" s="52">
        <f>I17</f>
        <v>432406.2</v>
      </c>
      <c r="J23" s="53"/>
      <c r="K23" s="30"/>
      <c r="L23" s="30"/>
      <c r="M23" s="34"/>
      <c r="N23" s="34"/>
      <c r="O23" s="40">
        <f t="shared" si="3"/>
        <v>716349.7</v>
      </c>
    </row>
    <row r="24" spans="1:17" ht="48.75" customHeight="1">
      <c r="A24" s="35"/>
      <c r="B24" s="37"/>
      <c r="C24" s="39" t="s">
        <v>22</v>
      </c>
      <c r="D24" s="34"/>
      <c r="E24" s="34"/>
      <c r="F24" s="34"/>
      <c r="G24" s="50"/>
      <c r="H24" s="50"/>
      <c r="I24" s="50"/>
      <c r="J24" s="50"/>
      <c r="K24" s="34"/>
      <c r="L24" s="34"/>
      <c r="M24" s="34"/>
      <c r="N24" s="34"/>
      <c r="O24" s="19"/>
    </row>
    <row r="25" spans="1:17" ht="35.25" customHeight="1">
      <c r="A25" s="35"/>
      <c r="B25" s="37"/>
      <c r="C25" s="39" t="s">
        <v>23</v>
      </c>
      <c r="D25" s="34"/>
      <c r="E25" s="34"/>
      <c r="F25" s="34"/>
      <c r="G25" s="50"/>
      <c r="H25" s="50"/>
      <c r="I25" s="50"/>
      <c r="J25" s="50"/>
      <c r="K25" s="34"/>
      <c r="L25" s="34"/>
      <c r="M25" s="34"/>
      <c r="N25" s="34"/>
      <c r="O25" s="19"/>
    </row>
    <row r="26" spans="1:17" ht="21" customHeight="1">
      <c r="A26" s="35"/>
      <c r="B26" s="37"/>
      <c r="C26" s="39" t="s">
        <v>9</v>
      </c>
      <c r="D26" s="34"/>
      <c r="E26" s="34"/>
      <c r="F26" s="34"/>
      <c r="G26" s="50"/>
      <c r="H26" s="32">
        <v>19933.3</v>
      </c>
      <c r="I26" s="49">
        <f>27600.4+249500-62500-187000</f>
        <v>27600.400000000023</v>
      </c>
      <c r="J26" s="21"/>
      <c r="K26" s="8"/>
      <c r="L26" s="16"/>
      <c r="M26" s="29"/>
      <c r="N26" s="29"/>
      <c r="O26" s="40">
        <f t="shared" ref="O26" si="4">SUM(H26:I26)</f>
        <v>47533.700000000026</v>
      </c>
    </row>
    <row r="27" spans="1:17" ht="21.75" customHeight="1">
      <c r="A27" s="35"/>
      <c r="B27" s="37"/>
      <c r="C27" s="39" t="s">
        <v>11</v>
      </c>
      <c r="D27" s="11"/>
      <c r="E27" s="11"/>
      <c r="F27" s="11"/>
      <c r="G27" s="54"/>
      <c r="H27" s="54"/>
      <c r="I27" s="54"/>
      <c r="J27" s="54"/>
      <c r="K27" s="11"/>
      <c r="L27" s="11"/>
      <c r="M27" s="11"/>
      <c r="N27" s="11"/>
      <c r="O27" s="25"/>
    </row>
    <row r="28" spans="1:17" ht="26.25" hidden="1" customHeight="1">
      <c r="A28" s="35" t="s">
        <v>3</v>
      </c>
      <c r="B28" s="76" t="s">
        <v>4</v>
      </c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</row>
    <row r="29" spans="1:17" ht="45.75" hidden="1" customHeight="1">
      <c r="A29" s="35" t="s">
        <v>7</v>
      </c>
      <c r="B29" s="78" t="s">
        <v>13</v>
      </c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</row>
    <row r="30" spans="1:17" ht="33.75" hidden="1" customHeight="1">
      <c r="A30" s="35"/>
      <c r="B30" s="74" t="s">
        <v>13</v>
      </c>
      <c r="C30" s="39" t="s">
        <v>10</v>
      </c>
      <c r="D30" s="11"/>
      <c r="E30" s="11"/>
      <c r="F30" s="11"/>
      <c r="G30" s="11"/>
      <c r="H30" s="24"/>
      <c r="I30" s="24"/>
      <c r="J30" s="24"/>
      <c r="K30" s="24"/>
      <c r="L30" s="24"/>
      <c r="M30" s="24"/>
      <c r="N30" s="24"/>
      <c r="O30" s="24"/>
    </row>
    <row r="31" spans="1:17" ht="27" hidden="1" customHeight="1">
      <c r="A31" s="35"/>
      <c r="B31" s="74"/>
      <c r="C31" s="39" t="s">
        <v>20</v>
      </c>
      <c r="D31" s="11"/>
      <c r="E31" s="11"/>
      <c r="F31" s="11"/>
      <c r="G31" s="11"/>
      <c r="H31" s="24"/>
      <c r="I31" s="24"/>
      <c r="J31" s="24"/>
      <c r="K31" s="24"/>
      <c r="L31" s="24"/>
      <c r="M31" s="24"/>
      <c r="N31" s="24"/>
      <c r="O31" s="24"/>
    </row>
    <row r="32" spans="1:17" ht="31.5" hidden="1">
      <c r="A32" s="35"/>
      <c r="B32" s="74"/>
      <c r="C32" s="39" t="s">
        <v>21</v>
      </c>
      <c r="D32" s="11"/>
      <c r="E32" s="11"/>
      <c r="F32" s="11"/>
      <c r="G32" s="11"/>
      <c r="H32" s="24"/>
      <c r="I32" s="24"/>
      <c r="J32" s="24"/>
      <c r="K32" s="24"/>
      <c r="L32" s="24"/>
      <c r="M32" s="24"/>
      <c r="N32" s="24"/>
      <c r="O32" s="24"/>
    </row>
    <row r="33" spans="1:16" ht="24" hidden="1" customHeight="1">
      <c r="A33" s="35"/>
      <c r="B33" s="74"/>
      <c r="C33" s="27" t="s">
        <v>24</v>
      </c>
      <c r="D33" s="11"/>
      <c r="E33" s="11"/>
      <c r="F33" s="11"/>
      <c r="G33" s="11"/>
      <c r="H33" s="24"/>
      <c r="I33" s="24"/>
      <c r="J33" s="24"/>
      <c r="K33" s="24"/>
      <c r="L33" s="24"/>
      <c r="M33" s="24"/>
      <c r="N33" s="24"/>
      <c r="O33" s="24"/>
    </row>
    <row r="34" spans="1:16" ht="47.25" hidden="1">
      <c r="A34" s="35"/>
      <c r="B34" s="74"/>
      <c r="C34" s="39" t="s">
        <v>22</v>
      </c>
      <c r="D34" s="11"/>
      <c r="E34" s="11"/>
      <c r="F34" s="11"/>
      <c r="G34" s="11"/>
      <c r="H34" s="24"/>
      <c r="I34" s="24"/>
      <c r="J34" s="24"/>
      <c r="K34" s="24"/>
      <c r="L34" s="24"/>
      <c r="M34" s="24"/>
      <c r="N34" s="24"/>
      <c r="O34" s="24"/>
    </row>
    <row r="35" spans="1:16" ht="31.5" hidden="1">
      <c r="A35" s="35"/>
      <c r="B35" s="74"/>
      <c r="C35" s="39" t="s">
        <v>23</v>
      </c>
      <c r="D35" s="11"/>
      <c r="E35" s="11"/>
      <c r="F35" s="11"/>
      <c r="G35" s="11"/>
      <c r="H35" s="24"/>
      <c r="I35" s="24"/>
      <c r="J35" s="24"/>
      <c r="K35" s="24"/>
      <c r="L35" s="24"/>
      <c r="M35" s="24"/>
      <c r="N35" s="24"/>
      <c r="O35" s="24"/>
    </row>
    <row r="36" spans="1:16" ht="15.75" hidden="1">
      <c r="A36" s="35"/>
      <c r="B36" s="74"/>
      <c r="C36" s="39" t="s">
        <v>9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25"/>
    </row>
    <row r="37" spans="1:16" ht="15.75" hidden="1">
      <c r="A37" s="35"/>
      <c r="B37" s="74"/>
      <c r="C37" s="39" t="s">
        <v>11</v>
      </c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25"/>
    </row>
    <row r="38" spans="1:16" ht="15.75" hidden="1">
      <c r="A38" s="34" t="s">
        <v>12</v>
      </c>
      <c r="B38" s="11"/>
      <c r="C38" s="39" t="s">
        <v>25</v>
      </c>
      <c r="D38" s="26"/>
      <c r="E38" s="11"/>
      <c r="F38" s="11"/>
      <c r="G38" s="34"/>
      <c r="H38" s="12"/>
      <c r="I38" s="12"/>
      <c r="J38" s="12"/>
      <c r="K38" s="34"/>
      <c r="L38" s="34"/>
      <c r="M38" s="34"/>
      <c r="N38" s="34"/>
      <c r="O38" s="12"/>
    </row>
    <row r="39" spans="1:16" ht="23.25" customHeight="1">
      <c r="A39" s="34"/>
      <c r="B39" s="11"/>
      <c r="C39" s="28" t="s">
        <v>26</v>
      </c>
      <c r="D39" s="11"/>
      <c r="E39" s="11"/>
      <c r="F39" s="11"/>
      <c r="G39" s="34"/>
      <c r="H39" s="20">
        <f>H41+H47</f>
        <v>3433379.4000000004</v>
      </c>
      <c r="I39" s="20">
        <f t="shared" ref="I39:L39" si="5">I41+I47</f>
        <v>4413454.4000000004</v>
      </c>
      <c r="J39" s="20">
        <f t="shared" si="5"/>
        <v>4931584.3000000007</v>
      </c>
      <c r="K39" s="20">
        <f t="shared" si="5"/>
        <v>1404</v>
      </c>
      <c r="L39" s="20">
        <f t="shared" si="5"/>
        <v>730</v>
      </c>
      <c r="M39" s="20"/>
      <c r="N39" s="20"/>
      <c r="O39" s="20">
        <f>O41+O47</f>
        <v>12780552.100000001</v>
      </c>
      <c r="P39" s="10">
        <f>H39-H14-H15</f>
        <v>3426497.5</v>
      </c>
    </row>
    <row r="40" spans="1:16" ht="17.25" customHeight="1">
      <c r="A40" s="34"/>
      <c r="B40" s="11"/>
      <c r="C40" s="39" t="s">
        <v>27</v>
      </c>
      <c r="D40" s="11"/>
      <c r="E40" s="11"/>
      <c r="F40" s="11"/>
      <c r="G40" s="34"/>
      <c r="H40" s="12"/>
      <c r="I40" s="12"/>
      <c r="J40" s="12"/>
      <c r="K40" s="34"/>
      <c r="L40" s="34"/>
      <c r="M40" s="34"/>
      <c r="N40" s="34"/>
      <c r="O40" s="12"/>
    </row>
    <row r="41" spans="1:16" ht="21.75" customHeight="1">
      <c r="A41" s="34"/>
      <c r="B41" s="11"/>
      <c r="C41" s="39" t="s">
        <v>28</v>
      </c>
      <c r="D41" s="11"/>
      <c r="E41" s="11"/>
      <c r="F41" s="11"/>
      <c r="G41" s="34"/>
      <c r="H41" s="12">
        <f>H11</f>
        <v>3413446.1000000006</v>
      </c>
      <c r="I41" s="12">
        <f t="shared" ref="I41:L41" si="6">I11</f>
        <v>4385854</v>
      </c>
      <c r="J41" s="12">
        <f t="shared" si="6"/>
        <v>4931584.3000000007</v>
      </c>
      <c r="K41" s="12">
        <f t="shared" si="6"/>
        <v>1404</v>
      </c>
      <c r="L41" s="12">
        <f t="shared" si="6"/>
        <v>730</v>
      </c>
      <c r="M41" s="12"/>
      <c r="N41" s="12"/>
      <c r="O41" s="12">
        <f>O11</f>
        <v>12733018.400000002</v>
      </c>
    </row>
    <row r="42" spans="1:16" ht="18.75" customHeight="1">
      <c r="A42" s="34"/>
      <c r="B42" s="11"/>
      <c r="C42" s="11" t="s">
        <v>20</v>
      </c>
      <c r="D42" s="11"/>
      <c r="E42" s="11"/>
      <c r="F42" s="11"/>
      <c r="G42" s="34"/>
      <c r="H42" s="12">
        <f>H18</f>
        <v>3.1999999999534339</v>
      </c>
      <c r="I42" s="12">
        <f t="shared" ref="I42:J42" si="7">I18</f>
        <v>2677614.7000000002</v>
      </c>
      <c r="J42" s="12">
        <f t="shared" si="7"/>
        <v>3154919.2</v>
      </c>
      <c r="K42" s="12"/>
      <c r="L42" s="12"/>
      <c r="M42" s="12"/>
      <c r="N42" s="12"/>
      <c r="O42" s="12">
        <f>O18</f>
        <v>5832537.1000000006</v>
      </c>
    </row>
    <row r="43" spans="1:16" ht="37.5" customHeight="1">
      <c r="A43" s="34"/>
      <c r="B43" s="11"/>
      <c r="C43" s="11" t="s">
        <v>21</v>
      </c>
      <c r="D43" s="11"/>
      <c r="E43" s="11"/>
      <c r="F43" s="11"/>
      <c r="G43" s="34"/>
      <c r="H43" s="12"/>
      <c r="I43" s="12"/>
      <c r="J43" s="12"/>
      <c r="K43" s="34"/>
      <c r="L43" s="34"/>
      <c r="M43" s="34"/>
      <c r="N43" s="34"/>
      <c r="O43" s="12"/>
    </row>
    <row r="44" spans="1:16" ht="21.75" customHeight="1">
      <c r="A44" s="34"/>
      <c r="B44" s="11"/>
      <c r="C44" s="22" t="s">
        <v>24</v>
      </c>
      <c r="D44" s="11"/>
      <c r="E44" s="11"/>
      <c r="F44" s="11"/>
      <c r="G44" s="34"/>
      <c r="H44" s="12">
        <f>H22+H23</f>
        <v>1733866.5</v>
      </c>
      <c r="I44" s="12">
        <f>I22+I23</f>
        <v>898714</v>
      </c>
      <c r="J44" s="12">
        <f>J22+J23</f>
        <v>0</v>
      </c>
      <c r="K44" s="34"/>
      <c r="L44" s="34"/>
      <c r="M44" s="34"/>
      <c r="N44" s="34"/>
      <c r="O44" s="12">
        <f>SUM(H44:N44)</f>
        <v>2632580.5</v>
      </c>
    </row>
    <row r="45" spans="1:16" ht="53.25" customHeight="1">
      <c r="A45" s="34"/>
      <c r="B45" s="11"/>
      <c r="C45" s="11" t="s">
        <v>22</v>
      </c>
      <c r="D45" s="11"/>
      <c r="E45" s="11"/>
      <c r="F45" s="11"/>
      <c r="G45" s="34"/>
      <c r="H45" s="12"/>
      <c r="I45" s="12"/>
      <c r="J45" s="12"/>
      <c r="K45" s="34"/>
      <c r="L45" s="34"/>
      <c r="M45" s="34"/>
      <c r="N45" s="34"/>
      <c r="O45" s="12"/>
    </row>
    <row r="46" spans="1:16" ht="36" customHeight="1">
      <c r="A46" s="34"/>
      <c r="B46" s="11"/>
      <c r="C46" s="39" t="s">
        <v>23</v>
      </c>
      <c r="D46" s="11"/>
      <c r="E46" s="11"/>
      <c r="F46" s="11"/>
      <c r="G46" s="34"/>
      <c r="H46" s="34"/>
      <c r="I46" s="34"/>
      <c r="J46" s="34"/>
      <c r="K46" s="34"/>
      <c r="L46" s="34"/>
      <c r="M46" s="34"/>
      <c r="N46" s="34"/>
      <c r="O46" s="12"/>
    </row>
    <row r="47" spans="1:16" ht="23.25" customHeight="1">
      <c r="A47" s="34"/>
      <c r="B47" s="11"/>
      <c r="C47" s="39" t="s">
        <v>9</v>
      </c>
      <c r="D47" s="11"/>
      <c r="E47" s="11"/>
      <c r="F47" s="11"/>
      <c r="G47" s="34"/>
      <c r="H47" s="12">
        <f>H26</f>
        <v>19933.3</v>
      </c>
      <c r="I47" s="12">
        <f>I26</f>
        <v>27600.400000000023</v>
      </c>
      <c r="J47" s="12"/>
      <c r="K47" s="34"/>
      <c r="L47" s="34"/>
      <c r="M47" s="34"/>
      <c r="N47" s="34"/>
      <c r="O47" s="12">
        <f>SUM(H47:N47)</f>
        <v>47533.700000000026</v>
      </c>
    </row>
    <row r="48" spans="1:16" ht="21.75" customHeight="1">
      <c r="A48" s="34"/>
      <c r="B48" s="11"/>
      <c r="C48" s="39" t="s">
        <v>11</v>
      </c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24"/>
    </row>
  </sheetData>
  <mergeCells count="18">
    <mergeCell ref="A2:O2"/>
    <mergeCell ref="A22:A23"/>
    <mergeCell ref="C22:C23"/>
    <mergeCell ref="A4:O4"/>
    <mergeCell ref="A11:A17"/>
    <mergeCell ref="A6:A7"/>
    <mergeCell ref="B30:B37"/>
    <mergeCell ref="B9:O9"/>
    <mergeCell ref="B28:O28"/>
    <mergeCell ref="D6:G6"/>
    <mergeCell ref="D7:G7"/>
    <mergeCell ref="H6:O6"/>
    <mergeCell ref="B10:O10"/>
    <mergeCell ref="B29:O29"/>
    <mergeCell ref="C11:C17"/>
    <mergeCell ref="B6:B7"/>
    <mergeCell ref="C6:C7"/>
    <mergeCell ref="B11:B22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0" firstPageNumber="15" orientation="landscape" useFirstPageNumber="1" r:id="rId1"/>
  <headerFooter>
    <oddHeader>&amp;C&amp;P</oddHeader>
  </headerFooter>
  <ignoredErrors>
    <ignoredError sqref="J1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P11"/>
  <sheetViews>
    <sheetView tabSelected="1" view="pageBreakPreview" zoomScale="90" zoomScaleNormal="110" zoomScaleSheetLayoutView="90" workbookViewId="0">
      <selection activeCell="A8" sqref="A8:N8"/>
    </sheetView>
  </sheetViews>
  <sheetFormatPr defaultRowHeight="15"/>
  <cols>
    <col min="1" max="1" width="7.28515625" style="57" bestFit="1" customWidth="1"/>
    <col min="2" max="2" width="51.7109375" style="57" customWidth="1"/>
    <col min="3" max="3" width="11.140625" style="57" customWidth="1"/>
    <col min="4" max="4" width="11.7109375" style="57" customWidth="1"/>
    <col min="5" max="5" width="12.140625" style="57" customWidth="1"/>
    <col min="6" max="6" width="11.85546875" style="57" customWidth="1"/>
    <col min="7" max="7" width="13.140625" style="57" customWidth="1"/>
    <col min="8" max="8" width="12.42578125" style="57" customWidth="1"/>
    <col min="9" max="9" width="11.5703125" style="57" customWidth="1"/>
    <col min="10" max="10" width="15" style="57" customWidth="1"/>
    <col min="11" max="13" width="12.5703125" style="57" customWidth="1"/>
    <col min="14" max="14" width="16.85546875" style="57" customWidth="1"/>
    <col min="15" max="15" width="20.42578125" style="58" customWidth="1"/>
    <col min="16" max="16" width="26.7109375" style="57" customWidth="1"/>
    <col min="17" max="16384" width="9.140625" style="57"/>
  </cols>
  <sheetData>
    <row r="1" spans="1:16" ht="15.75">
      <c r="A1" s="55" t="str">
        <f>HYPERLINK("#Оглавление!A1","Назад в оглавление")</f>
        <v>Назад в оглавление</v>
      </c>
      <c r="B1" s="56"/>
      <c r="C1" s="56"/>
      <c r="D1" s="56"/>
    </row>
    <row r="2" spans="1:16" s="60" customFormat="1" ht="52.5" customHeight="1">
      <c r="A2" s="91" t="s">
        <v>42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59"/>
      <c r="P2" s="59"/>
    </row>
    <row r="3" spans="1:16" s="60" customFormat="1" ht="28.5" customHeight="1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2"/>
      <c r="O3" s="59"/>
      <c r="P3" s="59"/>
    </row>
    <row r="4" spans="1:16" s="64" customFormat="1" ht="33" customHeight="1">
      <c r="A4" s="92" t="s">
        <v>43</v>
      </c>
      <c r="B4" s="92" t="s">
        <v>44</v>
      </c>
      <c r="C4" s="93" t="s">
        <v>45</v>
      </c>
      <c r="D4" s="93"/>
      <c r="E4" s="93"/>
      <c r="F4" s="93"/>
      <c r="G4" s="93"/>
      <c r="H4" s="93"/>
      <c r="I4" s="93"/>
      <c r="J4" s="93"/>
      <c r="K4" s="93"/>
      <c r="L4" s="93"/>
      <c r="M4" s="93"/>
      <c r="N4" s="92" t="s">
        <v>46</v>
      </c>
      <c r="O4" s="63"/>
    </row>
    <row r="5" spans="1:16" s="64" customFormat="1" ht="35.25" customHeight="1">
      <c r="A5" s="92"/>
      <c r="B5" s="92"/>
      <c r="C5" s="65" t="s">
        <v>47</v>
      </c>
      <c r="D5" s="65" t="s">
        <v>48</v>
      </c>
      <c r="E5" s="65" t="s">
        <v>49</v>
      </c>
      <c r="F5" s="65" t="s">
        <v>50</v>
      </c>
      <c r="G5" s="65" t="s">
        <v>51</v>
      </c>
      <c r="H5" s="65" t="s">
        <v>52</v>
      </c>
      <c r="I5" s="65" t="s">
        <v>53</v>
      </c>
      <c r="J5" s="65" t="s">
        <v>54</v>
      </c>
      <c r="K5" s="65" t="s">
        <v>55</v>
      </c>
      <c r="L5" s="65" t="s">
        <v>56</v>
      </c>
      <c r="M5" s="65" t="s">
        <v>57</v>
      </c>
      <c r="N5" s="92"/>
      <c r="O5" s="63"/>
    </row>
    <row r="6" spans="1:16" s="64" customFormat="1" ht="30" customHeight="1">
      <c r="A6" s="65">
        <v>1</v>
      </c>
      <c r="B6" s="65">
        <v>2</v>
      </c>
      <c r="C6" s="65">
        <v>3</v>
      </c>
      <c r="D6" s="65">
        <v>4</v>
      </c>
      <c r="E6" s="65">
        <v>5</v>
      </c>
      <c r="F6" s="65">
        <v>6</v>
      </c>
      <c r="G6" s="65">
        <v>7</v>
      </c>
      <c r="H6" s="65">
        <v>8</v>
      </c>
      <c r="I6" s="65">
        <v>9</v>
      </c>
      <c r="J6" s="65">
        <v>10</v>
      </c>
      <c r="K6" s="65">
        <v>11</v>
      </c>
      <c r="L6" s="65">
        <v>12</v>
      </c>
      <c r="M6" s="65">
        <v>13</v>
      </c>
      <c r="N6" s="65">
        <v>14</v>
      </c>
      <c r="O6" s="63"/>
    </row>
    <row r="7" spans="1:16" s="64" customFormat="1" ht="30.75" customHeight="1">
      <c r="A7" s="65" t="s">
        <v>0</v>
      </c>
      <c r="B7" s="90" t="s">
        <v>58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63"/>
    </row>
    <row r="8" spans="1:16" s="64" customFormat="1" ht="72.75" customHeight="1">
      <c r="A8" s="94" t="s">
        <v>5</v>
      </c>
      <c r="B8" s="66" t="s">
        <v>40</v>
      </c>
      <c r="C8" s="95">
        <v>167367.82999999999</v>
      </c>
      <c r="D8" s="95">
        <v>650006.75589000003</v>
      </c>
      <c r="E8" s="96">
        <v>1066992.7593</v>
      </c>
      <c r="F8" s="97">
        <v>1480188.2854200001</v>
      </c>
      <c r="G8" s="97">
        <v>2286401.2653299998</v>
      </c>
      <c r="H8" s="97">
        <v>3093618.5144600002</v>
      </c>
      <c r="I8" s="97">
        <v>3349999.6425800002</v>
      </c>
      <c r="J8" s="97">
        <v>3381565.8525899998</v>
      </c>
      <c r="K8" s="97">
        <v>3394460.0970100001</v>
      </c>
      <c r="L8" s="97">
        <f>3394460.09701+405.8</f>
        <v>3394865.89701</v>
      </c>
      <c r="M8" s="97">
        <f>L8+405.8</f>
        <v>3395271.6970099998</v>
      </c>
      <c r="N8" s="97">
        <f>'1.5. Фин. обес. РП'!H11</f>
        <v>3413446.1000000006</v>
      </c>
      <c r="O8" s="71">
        <f>N8-M8</f>
        <v>18174.402990000788</v>
      </c>
    </row>
    <row r="9" spans="1:16" s="70" customFormat="1" ht="45.75" customHeight="1">
      <c r="A9" s="67"/>
      <c r="B9" s="68" t="s">
        <v>59</v>
      </c>
      <c r="C9" s="20">
        <f t="shared" ref="C9:N9" si="0">SUM(C7:C8)</f>
        <v>167367.82999999999</v>
      </c>
      <c r="D9" s="20">
        <f t="shared" si="0"/>
        <v>650006.75589000003</v>
      </c>
      <c r="E9" s="69">
        <f t="shared" si="0"/>
        <v>1066992.7593</v>
      </c>
      <c r="F9" s="20">
        <f t="shared" si="0"/>
        <v>1480188.2854200001</v>
      </c>
      <c r="G9" s="20">
        <f t="shared" si="0"/>
        <v>2286401.2653299998</v>
      </c>
      <c r="H9" s="20">
        <f t="shared" si="0"/>
        <v>3093618.5144600002</v>
      </c>
      <c r="I9" s="20">
        <f t="shared" si="0"/>
        <v>3349999.6425800002</v>
      </c>
      <c r="J9" s="20">
        <f>SUM(J7:J8)</f>
        <v>3381565.8525899998</v>
      </c>
      <c r="K9" s="20">
        <f t="shared" si="0"/>
        <v>3394460.0970100001</v>
      </c>
      <c r="L9" s="20">
        <f t="shared" si="0"/>
        <v>3394865.89701</v>
      </c>
      <c r="M9" s="20">
        <f t="shared" si="0"/>
        <v>3395271.6970099998</v>
      </c>
      <c r="N9" s="20">
        <f t="shared" si="0"/>
        <v>3413446.1000000006</v>
      </c>
      <c r="O9" s="72">
        <v>17765.171850000013</v>
      </c>
    </row>
    <row r="10" spans="1:16" ht="15.75">
      <c r="O10" s="72">
        <f>1217.48106-405.8*2</f>
        <v>405.88106000000005</v>
      </c>
    </row>
    <row r="11" spans="1:16">
      <c r="O11" s="73">
        <f>O8-O9-O10</f>
        <v>3.3500800007747102</v>
      </c>
    </row>
  </sheetData>
  <mergeCells count="6">
    <mergeCell ref="B7:N7"/>
    <mergeCell ref="A2:N2"/>
    <mergeCell ref="A4:A5"/>
    <mergeCell ref="B4:B5"/>
    <mergeCell ref="C4:M4"/>
    <mergeCell ref="N4:N5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61" firstPageNumber="16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S33" sqref="S33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1.5. Фин. обес. РП</vt:lpstr>
      <vt:lpstr>1.6. Бюджет РП по месяцам</vt:lpstr>
      <vt:lpstr>Лист1</vt:lpstr>
      <vt:lpstr>'1.5. Фин. обес. РП'!Заголовки_для_печати</vt:lpstr>
      <vt:lpstr>'1.5. Фин. обес. РП'!Область_печати</vt:lpstr>
      <vt:lpstr>'1.6. Бюджет РП по месяцам'!Область_печати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</dc:creator>
  <cp:lastModifiedBy>Шеховцова</cp:lastModifiedBy>
  <cp:lastPrinted>2024-10-17T15:44:19Z</cp:lastPrinted>
  <dcterms:created xsi:type="dcterms:W3CDTF">2023-05-16T06:08:28Z</dcterms:created>
  <dcterms:modified xsi:type="dcterms:W3CDTF">2024-10-17T15:44:27Z</dcterms:modified>
</cp:coreProperties>
</file>