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45" yWindow="-210" windowWidth="18795" windowHeight="12525"/>
  </bookViews>
  <sheets>
    <sheet name="10.10.2024  уточ капрем 24-26 " sheetId="40" r:id="rId1"/>
  </sheets>
  <definedNames>
    <definedName name="Z_D9A49370_59EF_4DF5_B20D_A46D1CBDF607_.wvu.PrintTitles" localSheetId="0" hidden="1">'10.10.2024  уточ капрем 24-26 '!$5:$8</definedName>
    <definedName name="Z_D9A49370_59EF_4DF5_B20D_A46D1CBDF607_.wvu.Rows" localSheetId="0" hidden="1">'10.10.2024  уточ капрем 24-26 '!#REF!</definedName>
    <definedName name="_xlnm.Print_Titles" localSheetId="0">'10.10.2024  уточ капрем 24-26 '!$5:$9</definedName>
    <definedName name="_xlnm.Print_Area" localSheetId="0">'10.10.2024  уточ капрем 24-26 '!$A$1:$AE$171</definedName>
  </definedNames>
  <calcPr calcId="145621"/>
</workbook>
</file>

<file path=xl/calcChain.xml><?xml version="1.0" encoding="utf-8"?>
<calcChain xmlns="http://schemas.openxmlformats.org/spreadsheetml/2006/main">
  <c r="AE171" i="40"/>
  <c r="AC171"/>
  <c r="AE170"/>
  <c r="AC170"/>
  <c r="AB169"/>
  <c r="Z169"/>
  <c r="AB168"/>
  <c r="Z168"/>
  <c r="Z166"/>
  <c r="G166"/>
  <c r="AB166" s="1"/>
  <c r="Z164"/>
  <c r="G164"/>
  <c r="AB164" s="1"/>
  <c r="Z163"/>
  <c r="G163"/>
  <c r="AB163" s="1"/>
  <c r="AB162"/>
  <c r="Z162"/>
  <c r="Z160"/>
  <c r="G160"/>
  <c r="AB160" s="1"/>
  <c r="AB158"/>
  <c r="Z158"/>
  <c r="Z157"/>
  <c r="Z145" s="1"/>
  <c r="G157"/>
  <c r="AB157" s="1"/>
  <c r="AE155"/>
  <c r="AC155"/>
  <c r="AB153"/>
  <c r="Z153"/>
  <c r="Y151"/>
  <c r="W151"/>
  <c r="AE150"/>
  <c r="AC150"/>
  <c r="AE149"/>
  <c r="AC149"/>
  <c r="AB147"/>
  <c r="Z147"/>
  <c r="Y145"/>
  <c r="W145"/>
  <c r="V145"/>
  <c r="T145"/>
  <c r="E145"/>
  <c r="G143"/>
  <c r="V142"/>
  <c r="V143" s="1"/>
  <c r="G139"/>
  <c r="V139" s="1"/>
  <c r="V140" s="1"/>
  <c r="Y137"/>
  <c r="V137"/>
  <c r="E137"/>
  <c r="W136"/>
  <c r="W137" s="1"/>
  <c r="G136"/>
  <c r="G137" s="1"/>
  <c r="AE134"/>
  <c r="AE125" s="1"/>
  <c r="Y134"/>
  <c r="Y125" s="1"/>
  <c r="G133"/>
  <c r="AB132"/>
  <c r="E132"/>
  <c r="D132"/>
  <c r="AB131"/>
  <c r="E131"/>
  <c r="D131"/>
  <c r="AB130"/>
  <c r="E130"/>
  <c r="D130"/>
  <c r="G129"/>
  <c r="E129"/>
  <c r="D129"/>
  <c r="G128"/>
  <c r="G134" s="1"/>
  <c r="V127"/>
  <c r="Z125"/>
  <c r="E125"/>
  <c r="AG123"/>
  <c r="Z123"/>
  <c r="AJ123" s="1"/>
  <c r="G123"/>
  <c r="R122"/>
  <c r="Q122"/>
  <c r="P122"/>
  <c r="N122"/>
  <c r="M122"/>
  <c r="L122"/>
  <c r="J122"/>
  <c r="I122"/>
  <c r="H122"/>
  <c r="G122"/>
  <c r="E122"/>
  <c r="Y121"/>
  <c r="Y122" s="1"/>
  <c r="W121"/>
  <c r="W122" s="1"/>
  <c r="AJ122" s="1"/>
  <c r="S119"/>
  <c r="R119"/>
  <c r="Q119"/>
  <c r="P119"/>
  <c r="O119"/>
  <c r="N119"/>
  <c r="M119"/>
  <c r="L119"/>
  <c r="J119"/>
  <c r="I119"/>
  <c r="H119"/>
  <c r="Y117"/>
  <c r="E117"/>
  <c r="W117" s="1"/>
  <c r="V116"/>
  <c r="V119" s="1"/>
  <c r="E116"/>
  <c r="Y115"/>
  <c r="W115"/>
  <c r="V113"/>
  <c r="S113"/>
  <c r="R113"/>
  <c r="Q113"/>
  <c r="P113"/>
  <c r="N113"/>
  <c r="M113"/>
  <c r="L113"/>
  <c r="J113"/>
  <c r="I113"/>
  <c r="H113"/>
  <c r="G113"/>
  <c r="E113"/>
  <c r="Y112"/>
  <c r="Y113" s="1"/>
  <c r="W112"/>
  <c r="W113" s="1"/>
  <c r="AK110"/>
  <c r="T110"/>
  <c r="T113" s="1"/>
  <c r="Z108"/>
  <c r="S108"/>
  <c r="R108"/>
  <c r="Q108"/>
  <c r="P108"/>
  <c r="O108"/>
  <c r="N108"/>
  <c r="M108"/>
  <c r="L108"/>
  <c r="J108"/>
  <c r="I108"/>
  <c r="H108"/>
  <c r="AB103"/>
  <c r="AB108" s="1"/>
  <c r="Z103"/>
  <c r="Y103"/>
  <c r="Y108" s="1"/>
  <c r="E103"/>
  <c r="V102"/>
  <c r="V108" s="1"/>
  <c r="E102"/>
  <c r="E108" s="1"/>
  <c r="AK101"/>
  <c r="T101"/>
  <c r="AB98"/>
  <c r="Z98"/>
  <c r="V98"/>
  <c r="U98"/>
  <c r="S98"/>
  <c r="R98"/>
  <c r="Q98"/>
  <c r="P98"/>
  <c r="N98"/>
  <c r="M98"/>
  <c r="L98"/>
  <c r="J98"/>
  <c r="I98"/>
  <c r="H98"/>
  <c r="G98"/>
  <c r="E98"/>
  <c r="Y97"/>
  <c r="Y98" s="1"/>
  <c r="W97"/>
  <c r="W98" s="1"/>
  <c r="AK95"/>
  <c r="T95"/>
  <c r="T98" s="1"/>
  <c r="Y92"/>
  <c r="W92"/>
  <c r="AJ92" s="1"/>
  <c r="G92"/>
  <c r="E92"/>
  <c r="V89"/>
  <c r="U89"/>
  <c r="T89"/>
  <c r="R89"/>
  <c r="Q89"/>
  <c r="P89"/>
  <c r="N89"/>
  <c r="M89"/>
  <c r="L89"/>
  <c r="J89"/>
  <c r="I89"/>
  <c r="H89"/>
  <c r="G89"/>
  <c r="E89"/>
  <c r="Y88"/>
  <c r="Y89" s="1"/>
  <c r="W88"/>
  <c r="W89" s="1"/>
  <c r="Y86"/>
  <c r="W86"/>
  <c r="V86"/>
  <c r="S86"/>
  <c r="R86"/>
  <c r="Q86"/>
  <c r="P86"/>
  <c r="N86"/>
  <c r="M86"/>
  <c r="L86"/>
  <c r="J86"/>
  <c r="I86"/>
  <c r="H86"/>
  <c r="G86"/>
  <c r="E86"/>
  <c r="AF85"/>
  <c r="AB85"/>
  <c r="AB86" s="1"/>
  <c r="Z85"/>
  <c r="Z86" s="1"/>
  <c r="R81"/>
  <c r="Q81"/>
  <c r="P81"/>
  <c r="O81"/>
  <c r="N81"/>
  <c r="M81"/>
  <c r="L81"/>
  <c r="J81"/>
  <c r="I81"/>
  <c r="H81"/>
  <c r="G81"/>
  <c r="E81"/>
  <c r="Y80"/>
  <c r="W80"/>
  <c r="Y79"/>
  <c r="Y81" s="1"/>
  <c r="W79"/>
  <c r="W81" s="1"/>
  <c r="W77"/>
  <c r="V77"/>
  <c r="U77"/>
  <c r="T77"/>
  <c r="R77"/>
  <c r="Q77"/>
  <c r="P77"/>
  <c r="O77"/>
  <c r="N77"/>
  <c r="M77"/>
  <c r="L77"/>
  <c r="J77"/>
  <c r="I77"/>
  <c r="H77"/>
  <c r="G77"/>
  <c r="E77"/>
  <c r="Y75"/>
  <c r="W75"/>
  <c r="Y74"/>
  <c r="Y77" s="1"/>
  <c r="W74"/>
  <c r="E72"/>
  <c r="W71"/>
  <c r="W72" s="1"/>
  <c r="AJ72" s="1"/>
  <c r="G71"/>
  <c r="G72" s="1"/>
  <c r="Y69"/>
  <c r="W69"/>
  <c r="G69"/>
  <c r="E69"/>
  <c r="Y64"/>
  <c r="W64"/>
  <c r="AJ64" s="1"/>
  <c r="R64"/>
  <c r="Q64"/>
  <c r="P64"/>
  <c r="O64"/>
  <c r="N64"/>
  <c r="M64"/>
  <c r="L64"/>
  <c r="J64"/>
  <c r="I64"/>
  <c r="H64"/>
  <c r="G64"/>
  <c r="E64"/>
  <c r="AB60"/>
  <c r="V60"/>
  <c r="T60"/>
  <c r="R60"/>
  <c r="Q60"/>
  <c r="P60"/>
  <c r="O60"/>
  <c r="N60"/>
  <c r="M60"/>
  <c r="L60"/>
  <c r="J60"/>
  <c r="I60"/>
  <c r="H60"/>
  <c r="E60"/>
  <c r="Z59"/>
  <c r="Z60" s="1"/>
  <c r="Y59"/>
  <c r="G59" s="1"/>
  <c r="G60" s="1"/>
  <c r="Y58"/>
  <c r="Y60" s="1"/>
  <c r="W58"/>
  <c r="W60" s="1"/>
  <c r="G56"/>
  <c r="Y54"/>
  <c r="W54"/>
  <c r="V54"/>
  <c r="U54"/>
  <c r="T54"/>
  <c r="AJ54" s="1"/>
  <c r="S54"/>
  <c r="R54"/>
  <c r="Q54"/>
  <c r="P54"/>
  <c r="O54"/>
  <c r="N54"/>
  <c r="M54"/>
  <c r="L54"/>
  <c r="J54"/>
  <c r="I54"/>
  <c r="H54"/>
  <c r="G54"/>
  <c r="E54"/>
  <c r="Y49"/>
  <c r="W49"/>
  <c r="V49"/>
  <c r="T49"/>
  <c r="S49"/>
  <c r="R49"/>
  <c r="Q49"/>
  <c r="P49"/>
  <c r="O49"/>
  <c r="N49"/>
  <c r="M49"/>
  <c r="L49"/>
  <c r="J49"/>
  <c r="I49"/>
  <c r="H49"/>
  <c r="Z48"/>
  <c r="Z49" s="1"/>
  <c r="G48"/>
  <c r="G49" s="1"/>
  <c r="AK47"/>
  <c r="AK13" s="1"/>
  <c r="E47"/>
  <c r="E49" s="1"/>
  <c r="R44"/>
  <c r="Q44"/>
  <c r="P44"/>
  <c r="N44"/>
  <c r="M44"/>
  <c r="L44"/>
  <c r="J44"/>
  <c r="I44"/>
  <c r="H44"/>
  <c r="G44"/>
  <c r="E44"/>
  <c r="Y43"/>
  <c r="W43"/>
  <c r="Y42"/>
  <c r="W42"/>
  <c r="Y41"/>
  <c r="Y44" s="1"/>
  <c r="W41"/>
  <c r="R39"/>
  <c r="Q39"/>
  <c r="P39"/>
  <c r="L39"/>
  <c r="J39"/>
  <c r="I39"/>
  <c r="I12" s="1"/>
  <c r="H39"/>
  <c r="Y38"/>
  <c r="W38"/>
  <c r="Y37"/>
  <c r="W37"/>
  <c r="G36"/>
  <c r="G39" s="1"/>
  <c r="E36"/>
  <c r="E39" s="1"/>
  <c r="Y35"/>
  <c r="W35"/>
  <c r="R31"/>
  <c r="Q31"/>
  <c r="P31"/>
  <c r="O31"/>
  <c r="N31"/>
  <c r="M31"/>
  <c r="L31"/>
  <c r="J31"/>
  <c r="J12" s="1"/>
  <c r="I31"/>
  <c r="H31"/>
  <c r="G31"/>
  <c r="E31"/>
  <c r="Y30"/>
  <c r="Y31" s="1"/>
  <c r="W30"/>
  <c r="W31" s="1"/>
  <c r="AJ31" s="1"/>
  <c r="Y29"/>
  <c r="W29"/>
  <c r="V27"/>
  <c r="R27"/>
  <c r="Q27"/>
  <c r="P27"/>
  <c r="N27"/>
  <c r="M27"/>
  <c r="L27"/>
  <c r="Y26"/>
  <c r="W26"/>
  <c r="Y25"/>
  <c r="W25"/>
  <c r="G24"/>
  <c r="Y24" s="1"/>
  <c r="E24"/>
  <c r="W24" s="1"/>
  <c r="Y23"/>
  <c r="W23"/>
  <c r="AB22"/>
  <c r="AB27" s="1"/>
  <c r="Z22"/>
  <c r="Z27" s="1"/>
  <c r="W21"/>
  <c r="Y20"/>
  <c r="G20"/>
  <c r="E20"/>
  <c r="W20" s="1"/>
  <c r="Y19"/>
  <c r="W19"/>
  <c r="E19"/>
  <c r="Y17"/>
  <c r="W17"/>
  <c r="S17"/>
  <c r="R17"/>
  <c r="Q17"/>
  <c r="P17"/>
  <c r="O17"/>
  <c r="N17"/>
  <c r="M17"/>
  <c r="M12" s="1"/>
  <c r="L17"/>
  <c r="G17"/>
  <c r="AB15"/>
  <c r="AB17" s="1"/>
  <c r="Z15"/>
  <c r="Z17" s="1"/>
  <c r="V14"/>
  <c r="V17" s="1"/>
  <c r="V12" s="1"/>
  <c r="E14"/>
  <c r="E17" s="1"/>
  <c r="Q12"/>
  <c r="H12"/>
  <c r="W27" l="1"/>
  <c r="AJ27" s="1"/>
  <c r="O12"/>
  <c r="Y36"/>
  <c r="Y39" s="1"/>
  <c r="W44"/>
  <c r="AJ44" s="1"/>
  <c r="P12"/>
  <c r="S12"/>
  <c r="G125"/>
  <c r="G140"/>
  <c r="AE145"/>
  <c r="T14"/>
  <c r="T17" s="1"/>
  <c r="Z12"/>
  <c r="AG13" s="1"/>
  <c r="N12"/>
  <c r="R12"/>
  <c r="E27"/>
  <c r="E12" s="1"/>
  <c r="Y27"/>
  <c r="L12"/>
  <c r="W36"/>
  <c r="W39" s="1"/>
  <c r="Y71"/>
  <c r="Y72" s="1"/>
  <c r="AJ89"/>
  <c r="AJ98"/>
  <c r="T102"/>
  <c r="T108" s="1"/>
  <c r="AJ108" s="1"/>
  <c r="E119"/>
  <c r="W116"/>
  <c r="W119" s="1"/>
  <c r="AJ119" s="1"/>
  <c r="V134"/>
  <c r="V125" s="1"/>
  <c r="V128"/>
  <c r="AC145"/>
  <c r="AJ86"/>
  <c r="AB12"/>
  <c r="AI13" s="1"/>
  <c r="AJ113"/>
  <c r="AB145"/>
  <c r="AJ17"/>
  <c r="AJ49"/>
  <c r="AJ60"/>
  <c r="G22"/>
  <c r="G27" s="1"/>
  <c r="AB48"/>
  <c r="AB49" s="1"/>
  <c r="Y116"/>
  <c r="G116" s="1"/>
  <c r="G119" s="1"/>
  <c r="AB134"/>
  <c r="AB125" s="1"/>
  <c r="G103"/>
  <c r="G108" s="1"/>
  <c r="E123"/>
  <c r="G145"/>
  <c r="AJ39" l="1"/>
  <c r="W12"/>
  <c r="T12"/>
  <c r="AJ12" s="1"/>
  <c r="G12"/>
  <c r="Y119"/>
  <c r="Y12" s="1"/>
  <c r="AK12" s="1"/>
  <c r="AJ13"/>
</calcChain>
</file>

<file path=xl/sharedStrings.xml><?xml version="1.0" encoding="utf-8"?>
<sst xmlns="http://schemas.openxmlformats.org/spreadsheetml/2006/main" count="338" uniqueCount="180">
  <si>
    <t xml:space="preserve">  </t>
  </si>
  <si>
    <t>№ п/п</t>
  </si>
  <si>
    <t>Наименование объекта</t>
  </si>
  <si>
    <t>2019 год</t>
  </si>
  <si>
    <t>2020 год</t>
  </si>
  <si>
    <t>2021 год</t>
  </si>
  <si>
    <t>2024 год</t>
  </si>
  <si>
    <t>2025 год</t>
  </si>
  <si>
    <t>км</t>
  </si>
  <si>
    <t>Стоимость, тыс. рублей</t>
  </si>
  <si>
    <t>Всего</t>
  </si>
  <si>
    <t>в том числе</t>
  </si>
  <si>
    <t>областной бюджет</t>
  </si>
  <si>
    <t>федераль-ный бюджет</t>
  </si>
  <si>
    <t>федеральный бюджет</t>
  </si>
  <si>
    <t>I</t>
  </si>
  <si>
    <t>Алексеевский городской округ</t>
  </si>
  <si>
    <t>IV</t>
  </si>
  <si>
    <t>Белгородский район</t>
  </si>
  <si>
    <t xml:space="preserve">    </t>
  </si>
  <si>
    <t>II</t>
  </si>
  <si>
    <t xml:space="preserve">   </t>
  </si>
  <si>
    <t>Борисовский район</t>
  </si>
  <si>
    <t>III</t>
  </si>
  <si>
    <t>Вейделевский район</t>
  </si>
  <si>
    <t>Волоконовский район</t>
  </si>
  <si>
    <t>Грайворонский городской округ</t>
  </si>
  <si>
    <t>Губкинский городской округ</t>
  </si>
  <si>
    <t>V</t>
  </si>
  <si>
    <t>Корочанский район</t>
  </si>
  <si>
    <t>Красногвардейский район</t>
  </si>
  <si>
    <t>Прохоровский район</t>
  </si>
  <si>
    <t>Ракитянский район</t>
  </si>
  <si>
    <t>Старооскольский городской округ</t>
  </si>
  <si>
    <t>резерв</t>
  </si>
  <si>
    <t>Разумное - Севрюково - Новосадовый,                 км 8+245 - км 14+635</t>
  </si>
  <si>
    <t>«Валуйки - Казинка - Вериговка» - Бирюч, 
км 0+000 - км 0+620</t>
  </si>
  <si>
    <t xml:space="preserve">«Валуйки - Казинка - Вериговка» - Дубровка, км 0+000 - км 1+600 </t>
  </si>
  <si>
    <t>Краснояружский район</t>
  </si>
  <si>
    <t>«Грайворон - Илёк-Пеньковка» - Теребрено - Староселье, км 0+000 - км 5+090</t>
  </si>
  <si>
    <t>«Ровеньки - Шияны», км 0+000 - км 7+600</t>
  </si>
  <si>
    <t>Чернянский район</t>
  </si>
  <si>
    <t>Шебекино - Муром - Середа, км 3+031-            км 4+581; км 4+726 - км 5+730</t>
  </si>
  <si>
    <t xml:space="preserve">Гезов - Хлевище - «Попасное - Мирный»,           км 0+000 - км 7+600                                 </t>
  </si>
  <si>
    <t>«Валуйки - Казинка - Вериговка»,                                        км 26+800 - км 32+550</t>
  </si>
  <si>
    <t>Подъезд к селу Грушевка,                                             км 0+000 - км 3+600</t>
  </si>
  <si>
    <t>Волоконовка - Покровка - Новохуторное - Засосна,  км 11+500 - км 24+200</t>
  </si>
  <si>
    <t>«Головчино - Доброполье» - Горьковский,              км 0+000 - км 1+700</t>
  </si>
  <si>
    <t>«Грайворон - Илёк-Пеньковка» - Почаево -Смородино, км 3+500 - км 8+470</t>
  </si>
  <si>
    <t>Короча - Губкин - граница Курской области, км 24+ 000 - км 29 +000</t>
  </si>
  <si>
    <t>Ивнянский район</t>
  </si>
  <si>
    <t>Ивня - Песчаное - Череново,                                      км 0+000 - км 4+892</t>
  </si>
  <si>
    <t>Красненский район</t>
  </si>
  <si>
    <t>Котляров - Ливенка - Ковалев,                                    км 0+000 - км 4+400</t>
  </si>
  <si>
    <t>ИТОГО по Красногвардейскому району:</t>
  </si>
  <si>
    <t>«Грайворон - Илёк-Пеньковка» - Теребрено - Староселье, км 5+090 - км 10+400</t>
  </si>
  <si>
    <t>ИТОГО по Краснояружскому району:</t>
  </si>
  <si>
    <t>Великомихайловка - Подвислое,                         км 0+018 - км 2+800</t>
  </si>
  <si>
    <t>Ровеньский район</t>
  </si>
  <si>
    <t>«Белгород - Новый Оскол - Советское» - Айдар,  км 23+250 - км 27+000;                                                              км 32+250 - км 38+268</t>
  </si>
  <si>
    <t>«Белгород - Новый Оскол - Советское» -Айдар - Харьковское - Масловка,                                 км 0+000 - км 9+500</t>
  </si>
  <si>
    <t>Старый Оскол - Песчанка - Николаевка,                                                                      км 0+000 - км 5+600</t>
  </si>
  <si>
    <t xml:space="preserve">Старый Оскол - Долгая Поляна,                                          км 0+000 - км 11+400 </t>
  </si>
  <si>
    <t>«Незнамово - Архангельское - Потудань - Роговатое» - Озерки - Выползово,                                км 0+000 - км 7+400</t>
  </si>
  <si>
    <t>Старый Оскол -Чернянка - Новый Оскол - Ездочное - Холки, км 0+000 - км 7+900</t>
  </si>
  <si>
    <t>Максимовка - Мешковое - Терезовка,                                                                   км 0+000 - км 13+057</t>
  </si>
  <si>
    <t xml:space="preserve">«Белгород - Новый Оскол - Советское» - Калитва - Николаевка, км 0+020 - км 0+140; км 0+310 - км 5+400                                          </t>
  </si>
  <si>
    <t xml:space="preserve">Беломестное - Слоновка - Николаевка - Львовка, км 0+000 - км 12+020;  км 23+485 - км 25+215                                  </t>
  </si>
  <si>
    <t>«Уразово-Герасимовка-Конотоповка»,                 км 6+620 - км 19+160</t>
  </si>
  <si>
    <t>Стригуны - Зыбино - Крюково,                                                          км 3+500 - км 4+000</t>
  </si>
  <si>
    <t>Долгое - Россошь - Потоловка,                                          км 0+000 - км 7+000</t>
  </si>
  <si>
    <t>Вислая Дубрава - Русановка - Чапкино,                      км 0+000 - км 9+500</t>
  </si>
  <si>
    <t>Белгород - Шебекино - Волоконовка,                  км 37+100 - км 45+800</t>
  </si>
  <si>
    <t>«Валуйки - Алексеевка - Красное»,                   км 29+400 - км 37+100</t>
  </si>
  <si>
    <t>«Валуйки - Алексеевка - Красное»,                   км 20+200 - км 29+400</t>
  </si>
  <si>
    <t>Старый Оскол - Песчанка - Николаевка,                                        км 0+130 - км 5+600</t>
  </si>
  <si>
    <t>Параметры сооружения</t>
  </si>
  <si>
    <t>Катего-рия</t>
  </si>
  <si>
    <t>Протяженность</t>
  </si>
  <si>
    <t>пог. м</t>
  </si>
  <si>
    <t>2026 год</t>
  </si>
  <si>
    <t>Объём финансирования по годам</t>
  </si>
  <si>
    <t>ВСЕГО</t>
  </si>
  <si>
    <t>Отремонтировано автодорог регионального значения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</si>
  <si>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</si>
  <si>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ВСЕГО за счет средств областного бюджета</t>
  </si>
  <si>
    <t>Капитально отремонтировано автодорог регионального значения и искусственных сооружений на них</t>
  </si>
  <si>
    <t>Таврово - Соломино - Разумное, км 5+200 -           км 5+480 (устройство автопавильонов)</t>
  </si>
  <si>
    <t>Капитально отремонтировано дорог по элементам обустройства (устройство недостающего электроосвещения)</t>
  </si>
  <si>
    <t>Белгород - Новый Оскол - Советское - Айдар, км 32+250 - км 38+268</t>
  </si>
  <si>
    <t>«Валуйки - Казинка - Вериговка» - Рябики, км 0+000 - км 1+491; км 1+535 - км 8+860</t>
  </si>
  <si>
    <t>Роговатое - Преображенка - Менжулюк,                            км 0+000 - км 3+500</t>
  </si>
  <si>
    <t xml:space="preserve">Шаталовка - Луганка - Боровая - Высокий, км 0+000 - км 10+000 </t>
  </si>
  <si>
    <t>Воскресеновка - Яблоново, км 0+000 -                                    км 3+700</t>
  </si>
  <si>
    <t>Юго - Западный 2 - Комсомольский, км 0+000 -км 1+400 (развязка)</t>
  </si>
  <si>
    <t xml:space="preserve">Белгород - Грайворон - Козинка, км 66+200 - км 69+100 </t>
  </si>
  <si>
    <t>подъезд к с.Шляхово, км 0+000 - км 2+300</t>
  </si>
  <si>
    <t>«Самойловка - Кощеево - Хмелевое» -Долгий Бродок, км 0+000 - км 1+900</t>
  </si>
  <si>
    <t>«Белгород - Новый Оскол - Советское» - Замостье, км 0+000 - км 2+200</t>
  </si>
  <si>
    <t>Подольхи - Гнездиловка - Черновка,                                          км 5+200 - км 8+300</t>
  </si>
  <si>
    <t>«Томаровка -Красная Яруга - Илек-Пеньковка - Колотиловка» - Коровино,                                                       км  6+300 - км 9+800</t>
  </si>
  <si>
    <t xml:space="preserve">Шаталовка - Роговатое                                                    (ликвидация оползневых явлений                                         на км 1+900 - км 2+370) </t>
  </si>
  <si>
    <t>город Белгород</t>
  </si>
  <si>
    <t>Алексеевка - Мухоудеровка - Дальнее Чесночное с подъездом к селу Мухоудеровка, км 13+100 - км 19+400 (Мухоудеровка);             км 22+700 - км 27+700 (Ближнее Чесночное)</t>
  </si>
  <si>
    <t xml:space="preserve"> </t>
  </si>
  <si>
    <t>ИТОГО по Белгородскому району</t>
  </si>
  <si>
    <t>ИТОГО по Борисовскому району</t>
  </si>
  <si>
    <t>ИТОГО по Вейделевскому району</t>
  </si>
  <si>
    <t>ИТОГО по Волоконовскому району</t>
  </si>
  <si>
    <t>ИТОГО по Грайворонскому городскому округу</t>
  </si>
  <si>
    <t>ИТОГО по Губкинскому городскому округу</t>
  </si>
  <si>
    <t>ИТОГО по Ивнянскому району</t>
  </si>
  <si>
    <t>ИТОГО по Корочанскому району</t>
  </si>
  <si>
    <t>ИТОГО по Красненскому району</t>
  </si>
  <si>
    <t>ИТОГО по Прохоровскому району</t>
  </si>
  <si>
    <t>ИТОГО по Ракитянскому району</t>
  </si>
  <si>
    <t>ИТОГО по Ровеньскому району</t>
  </si>
  <si>
    <t>ИТОГО по Старооскольскому городскому округу</t>
  </si>
  <si>
    <t>ИТОГО по Чернянскому району</t>
  </si>
  <si>
    <t>ИТОГО по городу Белгороду</t>
  </si>
  <si>
    <t>Беломестное - Шишино, км 0+000 -                             км 3+300 (устройство освещения                                                 и тротуара вдоль автодороги)</t>
  </si>
  <si>
    <t>Хохловский - Хохлово, км 0+000 - км 1+900 (устройство освещения и тротуара вдоль автодороги)</t>
  </si>
  <si>
    <t>Церковный - Щетиновка - граница Борисовского района  (Октябрьский-Церковный, Щетиновка -2,2 км)</t>
  </si>
  <si>
    <t>Октябрьский - Отрадное - Красная Нива (Октябрьский, Отрадное, Красная Нива)</t>
  </si>
  <si>
    <t>Валуйки - Пристень - Борки (Валуйки, Колыхалино, Кургашки)</t>
  </si>
  <si>
    <t>Грайворон - Новостроевка Вторая (Грайворон, Новостроевка Первая, Новостроевка Вторая)</t>
  </si>
  <si>
    <t>Транспортная развязка на автомобильной дороге Федосеевка - Гидроузел, км 0+000</t>
  </si>
  <si>
    <t>Томаровка - «Крым» - Комсомольский - Красиво» (Томаровка)</t>
  </si>
  <si>
    <t xml:space="preserve">мкр. Новодубовской - мкр. Майский - 8,       км 0+000 - км 5+100 </t>
  </si>
  <si>
    <t xml:space="preserve">«Крым»- Ясные Зори - Архангельское,                км 10+750 - км 13+800                          </t>
  </si>
  <si>
    <t xml:space="preserve">     </t>
  </si>
  <si>
    <t>Борисовка - Пролетарский - Октябрьская Готня - станция Кулиновка - Красный Куток, км 0+015 - км 4+000</t>
  </si>
  <si>
    <t>«Валуйки - Казинка - Вериговка» - Конопляновка», км 0+020 - км 5+000</t>
  </si>
  <si>
    <t>Скородное - Кочки, км 3+200 - км 7+100</t>
  </si>
  <si>
    <t>Сергиевка - Сарыкино - Копцево,                                                 км 5+600 - км 12+000</t>
  </si>
  <si>
    <t>Короча - Чернянка - Красное, км 100+700 - км 104+800</t>
  </si>
  <si>
    <t>Ивня - Песчаное - Череново, км 0+000 -                       км 4+892</t>
  </si>
  <si>
    <r>
      <t>«Белгород - Новый Оскол - Советское» - Богородское,  км  0+053 - км 9+700</t>
    </r>
    <r>
      <rPr>
        <b/>
        <sz val="12"/>
        <rFont val="Times New Roman"/>
        <family val="1"/>
        <charset val="204"/>
      </rPr>
      <t xml:space="preserve"> </t>
    </r>
  </si>
  <si>
    <t>Обход г. Старый Оскол, км 0+000 -                             км 5+500</t>
  </si>
  <si>
    <t>Томаровка - Строитель - «Крым»,                               км 6+400 - км 12+800</t>
  </si>
  <si>
    <t xml:space="preserve">Таврово - Соломино - Разумное,                                                                                            км 0+000 - км 3+000 - 2025 год;                                                                              км 3+000 - км 4+600 - 2026 год    </t>
  </si>
  <si>
    <t xml:space="preserve">«Крым» - Ясные Зори - Архангельское,                 км 6+510 - км 10+750                         </t>
  </si>
  <si>
    <t>«Новый Оскол - Валуйки - Ровеньки» - Николаевка - Малакеево - Ромахово,                            км 21+700 - км 27+100</t>
  </si>
  <si>
    <t xml:space="preserve"> «Волоконовка - Ливенка - Никитовка» - Пыточный - Покровка - Шеншиновка,                                      км 0+000 - км 6+850</t>
  </si>
  <si>
    <t>Подъезд к селу Нижний Ольшанец,                                      км 0+745 - км 3+650</t>
  </si>
  <si>
    <t>«Северо - Восточный обход г. Белгорода» - Беломестное - Петропавловка - Киселево,          км 2+550 - км 3+160; км 5+000 - км 11+795  (устройство освещения и тротуара вдоль автодороги)</t>
  </si>
  <si>
    <t>Дальняя Игуменка - Хохлово - Киселево,                 км 6+850 - км 8+450; км 10+800 -                                                               км 11+000 (устройство освещения                                                               и тротуара вдоль автодороги)</t>
  </si>
  <si>
    <t xml:space="preserve">Быковка - Дмитриевка - «Бутово - Курская Дуга», км 0+000 - км 3+000; км 5+900 -                       км 10+100  (Быковка, Крапивное, Ворскла, Ольховка, Дмитриевка) </t>
  </si>
  <si>
    <t>Станция Сажное - Шахово,                                       км 0+000 - км 3+600; км 9+500 - км 10+700 (Сажное, Озерово, Шахово)</t>
  </si>
  <si>
    <t>2027 год</t>
  </si>
  <si>
    <t>Приложение  № 8                                                                                                                                                                                                  к  государственной программе Белгородской области «Совершенствование и развитие транспортной системы    и дорожной сети Белгородской области»</t>
  </si>
  <si>
    <t>Новый Оскол - Ниновка,                                                                км 0+000 - км 1+500</t>
  </si>
  <si>
    <t>Шебекино - граница Украины,                                                    км 0+700 - 2+200</t>
  </si>
  <si>
    <t>Подъед к с. Городище, км 0+000 - 1+000</t>
  </si>
  <si>
    <t>Лапыгино - Новокладовое,                                                            км 0+000 - км 3+900</t>
  </si>
  <si>
    <t xml:space="preserve">Ровеньский район </t>
  </si>
  <si>
    <t>Свистовка - Ясены, км 0+000 - 3+700</t>
  </si>
  <si>
    <t xml:space="preserve">Перечень объектов ремонта и капитального ремонта автомобильных дорог регионального значения и искусственных сооружений на них  на 2024 - 2027 годы   </t>
  </si>
  <si>
    <t>«Крым» - Весёлая Лопань - Бессоновка,                км 0+030 - км 1+880</t>
  </si>
  <si>
    <t>Шебекино - граница Украины, км 1+986 -                    км 3+625</t>
  </si>
  <si>
    <t>Подъезд к п. Новосадовый, км 0+010 -                          км 1+410</t>
  </si>
  <si>
    <t>Борисовка - Пролетарский,                                                                      км 0+000 - км 1+500</t>
  </si>
  <si>
    <t xml:space="preserve">ул. Студенческая - «Северо-Восточный обход города Белгорода»                                                              (ликвидация оползневых явлений                                                         на км 2+300 - км 2+700) </t>
  </si>
  <si>
    <t>ул. Студенческая - «Северо-Восточный обход города Белгорода»                                                              (ликвидация оползневых явлений                                                         на км 2+300 - км 2+700 -  II этап)</t>
  </si>
  <si>
    <t>Ярское - Гнилица, км 0+000 - км 0+600;                     км 5+200 - км  7+500  (Ярское, Чаусовка, Гнилица)</t>
  </si>
  <si>
    <t>Магистраль 1-1, км 8+000 - км 15+515;                      км 15+515 - км 25+380</t>
  </si>
  <si>
    <t>Иловка - граница Воронежской области,                       км 0+000 - км 7+069</t>
  </si>
  <si>
    <t>«Новый Оскол - Валуйки - Ровеньки» - Нехаевка, км 0+000 - км 1+600</t>
  </si>
  <si>
    <t>«Юго - Западный -2» - Комсомольский,               км 6+500 - км 7+900 (ликвидация оползневых явлений на развязке км 6+500)</t>
  </si>
  <si>
    <t>Алексеевский муниципальный округ</t>
  </si>
  <si>
    <t>ИТОГО по Алексеевскому муниципальному округу</t>
  </si>
  <si>
    <t>Валуйский муниципальный округ</t>
  </si>
  <si>
    <t>ИТОГО по Валуйскому муниципальному округу</t>
  </si>
  <si>
    <t>Новооскольский муниципальный округ</t>
  </si>
  <si>
    <t>ИТОГО по Новооскольскому муниципальному округу</t>
  </si>
  <si>
    <t>Шебекинский муниципальный округ</t>
  </si>
  <si>
    <t>ИТОГО по Шебекинскому муниципальному округу</t>
  </si>
  <si>
    <t>Яковлевский муниципальный округ</t>
  </si>
  <si>
    <t>ИТОГО по Яковлевскому муниципальному округу</t>
  </si>
  <si>
    <t>Грайворонский муниципальный округ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</si>
</sst>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0.0"/>
    <numFmt numFmtId="166" formatCode="#,##0.000"/>
    <numFmt numFmtId="167" formatCode="#,##0.000_р_."/>
    <numFmt numFmtId="168" formatCode="0.000"/>
    <numFmt numFmtId="169" formatCode="_-* #,##0.00_р_._-;\-* #,##0.00_р_._-;_-* &quot;-&quot;??_р_._-;_-@_-"/>
    <numFmt numFmtId="170" formatCode="_-* #,##0.0_р_._-;\-* #,##0.0_р_._-;_-* &quot;-&quot;??_р_._-;_-@_-"/>
    <numFmt numFmtId="171" formatCode="#,##0.0;[Red]#,##0.0"/>
    <numFmt numFmtId="172" formatCode="#,##0.0_р_."/>
    <numFmt numFmtId="173" formatCode="#,##0.00000"/>
    <numFmt numFmtId="174" formatCode="#,##0.000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indexed="9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169" fontId="5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5" fillId="0" borderId="0"/>
  </cellStyleXfs>
  <cellXfs count="215">
    <xf numFmtId="0" fontId="0" fillId="0" borderId="0" xfId="0"/>
    <xf numFmtId="0" fontId="3" fillId="0" borderId="0" xfId="2" applyFont="1" applyFill="1" applyAlignment="1">
      <alignment horizontal="center"/>
    </xf>
    <xf numFmtId="0" fontId="3" fillId="0" borderId="0" xfId="2" applyFont="1" applyFill="1"/>
    <xf numFmtId="0" fontId="4" fillId="0" borderId="0" xfId="2" applyFont="1" applyFill="1" applyAlignment="1"/>
    <xf numFmtId="0" fontId="3" fillId="0" borderId="0" xfId="2" applyFont="1"/>
    <xf numFmtId="0" fontId="0" fillId="0" borderId="0" xfId="0" applyFill="1"/>
    <xf numFmtId="0" fontId="4" fillId="0" borderId="0" xfId="0" applyFont="1" applyFill="1" applyAlignment="1">
      <alignment vertical="top" wrapText="1"/>
    </xf>
    <xf numFmtId="0" fontId="6" fillId="0" borderId="0" xfId="0" applyFont="1"/>
    <xf numFmtId="0" fontId="2" fillId="0" borderId="0" xfId="2"/>
    <xf numFmtId="0" fontId="2" fillId="0" borderId="0" xfId="2" applyBorder="1"/>
    <xf numFmtId="0" fontId="3" fillId="0" borderId="0" xfId="2" applyFont="1" applyBorder="1"/>
    <xf numFmtId="0" fontId="2" fillId="0" borderId="0" xfId="2" applyFont="1" applyBorder="1"/>
    <xf numFmtId="0" fontId="0" fillId="0" borderId="0" xfId="0" applyBorder="1"/>
    <xf numFmtId="164" fontId="8" fillId="0" borderId="1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167" fontId="9" fillId="0" borderId="1" xfId="3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/>
    <xf numFmtId="0" fontId="9" fillId="0" borderId="1" xfId="0" applyFont="1" applyFill="1" applyBorder="1" applyAlignment="1">
      <alignment horizontal="left" vertical="center" wrapText="1"/>
    </xf>
    <xf numFmtId="168" fontId="9" fillId="0" borderId="1" xfId="2" applyNumberFormat="1" applyFont="1" applyFill="1" applyBorder="1" applyAlignment="1">
      <alignment horizontal="center" vertical="center"/>
    </xf>
    <xf numFmtId="3" fontId="9" fillId="0" borderId="1" xfId="2" applyNumberFormat="1" applyFont="1" applyFill="1" applyBorder="1" applyAlignment="1">
      <alignment horizontal="center" vertical="center"/>
    </xf>
    <xf numFmtId="167" fontId="9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3" fontId="11" fillId="0" borderId="1" xfId="2" applyNumberFormat="1" applyFont="1" applyFill="1" applyBorder="1" applyAlignment="1">
      <alignment horizontal="center" vertical="center"/>
    </xf>
    <xf numFmtId="166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3" fontId="9" fillId="0" borderId="1" xfId="2" applyNumberFormat="1" applyFont="1" applyFill="1" applyBorder="1" applyAlignment="1">
      <alignment vertical="center" wrapText="1"/>
    </xf>
    <xf numFmtId="164" fontId="9" fillId="0" borderId="1" xfId="2" applyNumberFormat="1" applyFont="1" applyFill="1" applyBorder="1" applyAlignment="1">
      <alignment vertical="center" wrapText="1"/>
    </xf>
    <xf numFmtId="3" fontId="3" fillId="0" borderId="0" xfId="2" applyNumberFormat="1" applyFont="1" applyFill="1" applyBorder="1" applyAlignment="1">
      <alignment horizontal="center" vertical="center" wrapText="1"/>
    </xf>
    <xf numFmtId="2" fontId="8" fillId="0" borderId="1" xfId="2" applyNumberFormat="1" applyFont="1" applyFill="1" applyBorder="1" applyAlignment="1">
      <alignment horizontal="center" vertical="center" wrapText="1"/>
    </xf>
    <xf numFmtId="170" fontId="8" fillId="0" borderId="1" xfId="1" applyNumberFormat="1" applyFont="1" applyFill="1" applyBorder="1" applyAlignment="1">
      <alignment horizontal="center" vertical="center" wrapText="1"/>
    </xf>
    <xf numFmtId="164" fontId="13" fillId="0" borderId="1" xfId="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14" fillId="0" borderId="0" xfId="2" applyFont="1" applyFill="1" applyAlignment="1">
      <alignment vertical="center" wrapText="1"/>
    </xf>
    <xf numFmtId="0" fontId="14" fillId="0" borderId="0" xfId="2" applyFont="1" applyAlignment="1">
      <alignment vertical="center" wrapText="1"/>
    </xf>
    <xf numFmtId="0" fontId="2" fillId="0" borderId="0" xfId="2" applyFill="1"/>
    <xf numFmtId="0" fontId="14" fillId="0" borderId="0" xfId="2" applyFont="1" applyFill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/>
    </xf>
    <xf numFmtId="0" fontId="14" fillId="0" borderId="0" xfId="2" applyFont="1"/>
    <xf numFmtId="0" fontId="14" fillId="0" borderId="0" xfId="2" applyFont="1" applyFill="1"/>
    <xf numFmtId="0" fontId="14" fillId="2" borderId="0" xfId="2" applyFont="1" applyFill="1"/>
    <xf numFmtId="0" fontId="4" fillId="0" borderId="0" xfId="2" applyFont="1" applyFill="1" applyAlignment="1">
      <alignment horizont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9" fillId="0" borderId="1" xfId="0" applyFont="1" applyFill="1" applyBorder="1" applyAlignment="1">
      <alignment vertical="top" wrapText="1"/>
    </xf>
    <xf numFmtId="171" fontId="9" fillId="0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top" wrapText="1"/>
    </xf>
    <xf numFmtId="171" fontId="15" fillId="0" borderId="1" xfId="0" applyNumberFormat="1" applyFont="1" applyBorder="1" applyAlignment="1">
      <alignment horizontal="center" vertical="center" wrapText="1"/>
    </xf>
    <xf numFmtId="172" fontId="15" fillId="0" borderId="1" xfId="0" applyNumberFormat="1" applyFont="1" applyBorder="1" applyAlignment="1">
      <alignment horizontal="center" vertical="center" wrapText="1"/>
    </xf>
    <xf numFmtId="168" fontId="11" fillId="0" borderId="1" xfId="2" applyNumberFormat="1" applyFont="1" applyFill="1" applyBorder="1" applyAlignment="1">
      <alignment horizontal="center" vertical="center"/>
    </xf>
    <xf numFmtId="164" fontId="11" fillId="3" borderId="1" xfId="2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8" fillId="0" borderId="9" xfId="2" applyFont="1" applyFill="1" applyBorder="1" applyAlignment="1">
      <alignment horizontal="center" vertical="justify" wrapText="1"/>
    </xf>
    <xf numFmtId="164" fontId="8" fillId="0" borderId="10" xfId="2" applyNumberFormat="1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justify" wrapText="1"/>
    </xf>
    <xf numFmtId="164" fontId="9" fillId="0" borderId="10" xfId="2" applyNumberFormat="1" applyFont="1" applyFill="1" applyBorder="1" applyAlignment="1">
      <alignment horizontal="center" vertical="center" wrapText="1"/>
    </xf>
    <xf numFmtId="0" fontId="9" fillId="0" borderId="0" xfId="2" applyFont="1" applyBorder="1" applyAlignment="1">
      <alignment vertical="center" wrapText="1"/>
    </xf>
    <xf numFmtId="0" fontId="9" fillId="0" borderId="15" xfId="2" applyFont="1" applyFill="1" applyBorder="1" applyAlignment="1">
      <alignment horizontal="center" vertical="justify" wrapText="1"/>
    </xf>
    <xf numFmtId="0" fontId="15" fillId="0" borderId="10" xfId="0" applyFont="1" applyBorder="1" applyAlignment="1">
      <alignment horizontal="left" vertical="top" wrapText="1"/>
    </xf>
    <xf numFmtId="3" fontId="8" fillId="0" borderId="10" xfId="2" applyNumberFormat="1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top" wrapText="1"/>
    </xf>
    <xf numFmtId="171" fontId="15" fillId="0" borderId="10" xfId="0" applyNumberFormat="1" applyFont="1" applyBorder="1" applyAlignment="1">
      <alignment horizontal="center" vertical="center" wrapText="1"/>
    </xf>
    <xf numFmtId="171" fontId="9" fillId="0" borderId="10" xfId="0" applyNumberFormat="1" applyFont="1" applyFill="1" applyBorder="1" applyAlignment="1">
      <alignment horizontal="center" vertical="center"/>
    </xf>
    <xf numFmtId="171" fontId="8" fillId="0" borderId="10" xfId="0" applyNumberFormat="1" applyFont="1" applyFill="1" applyBorder="1" applyAlignment="1">
      <alignment horizontal="center" vertical="center"/>
    </xf>
    <xf numFmtId="0" fontId="14" fillId="0" borderId="17" xfId="2" applyFont="1" applyFill="1" applyBorder="1" applyAlignment="1">
      <alignment vertical="center" wrapText="1"/>
    </xf>
    <xf numFmtId="0" fontId="2" fillId="0" borderId="17" xfId="2" applyFill="1" applyBorder="1"/>
    <xf numFmtId="164" fontId="8" fillId="0" borderId="4" xfId="2" applyNumberFormat="1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/>
    </xf>
    <xf numFmtId="4" fontId="8" fillId="0" borderId="10" xfId="2" applyNumberFormat="1" applyFont="1" applyFill="1" applyBorder="1" applyAlignment="1">
      <alignment horizontal="center" vertical="center" wrapText="1"/>
    </xf>
    <xf numFmtId="164" fontId="8" fillId="0" borderId="5" xfId="2" applyNumberFormat="1" applyFont="1" applyFill="1" applyBorder="1" applyAlignment="1">
      <alignment horizontal="center" vertical="center" wrapText="1"/>
    </xf>
    <xf numFmtId="164" fontId="12" fillId="0" borderId="5" xfId="2" applyNumberFormat="1" applyFont="1" applyFill="1" applyBorder="1" applyAlignment="1">
      <alignment horizontal="center" vertical="center" wrapText="1"/>
    </xf>
    <xf numFmtId="164" fontId="9" fillId="0" borderId="5" xfId="2" applyNumberFormat="1" applyFont="1" applyFill="1" applyBorder="1" applyAlignment="1">
      <alignment horizontal="center" vertical="center" wrapText="1"/>
    </xf>
    <xf numFmtId="4" fontId="9" fillId="0" borderId="5" xfId="2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top" wrapText="1"/>
    </xf>
    <xf numFmtId="167" fontId="8" fillId="0" borderId="1" xfId="2" applyNumberFormat="1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2" fillId="0" borderId="1" xfId="2" applyFill="1" applyBorder="1"/>
    <xf numFmtId="172" fontId="9" fillId="0" borderId="1" xfId="3" applyNumberFormat="1" applyFont="1" applyFill="1" applyBorder="1" applyAlignment="1">
      <alignment horizontal="center" vertical="center" wrapText="1"/>
    </xf>
    <xf numFmtId="164" fontId="2" fillId="0" borderId="0" xfId="2" applyNumberFormat="1"/>
    <xf numFmtId="164" fontId="9" fillId="0" borderId="0" xfId="2" applyNumberFormat="1" applyFont="1" applyAlignment="1">
      <alignment vertical="center" wrapText="1"/>
    </xf>
    <xf numFmtId="0" fontId="14" fillId="0" borderId="17" xfId="2" applyFont="1" applyBorder="1" applyAlignment="1">
      <alignment vertical="center" wrapText="1"/>
    </xf>
    <xf numFmtId="171" fontId="9" fillId="0" borderId="17" xfId="0" applyNumberFormat="1" applyFont="1" applyFill="1" applyBorder="1" applyAlignment="1">
      <alignment horizontal="center" vertical="center"/>
    </xf>
    <xf numFmtId="171" fontId="9" fillId="0" borderId="18" xfId="0" applyNumberFormat="1" applyFont="1" applyFill="1" applyBorder="1" applyAlignment="1">
      <alignment horizontal="center" vertical="center"/>
    </xf>
    <xf numFmtId="164" fontId="8" fillId="0" borderId="0" xfId="2" applyNumberFormat="1" applyFont="1" applyAlignment="1">
      <alignment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168" fontId="11" fillId="0" borderId="1" xfId="2" applyNumberFormat="1" applyFont="1" applyFill="1" applyBorder="1" applyAlignment="1">
      <alignment horizontal="center" vertical="center" wrapText="1"/>
    </xf>
    <xf numFmtId="173" fontId="9" fillId="0" borderId="0" xfId="2" applyNumberFormat="1" applyFont="1" applyAlignment="1">
      <alignment vertical="center" wrapText="1"/>
    </xf>
    <xf numFmtId="165" fontId="9" fillId="0" borderId="0" xfId="2" applyNumberFormat="1" applyFont="1" applyAlignment="1">
      <alignment vertical="center" wrapText="1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/>
    <xf numFmtId="164" fontId="8" fillId="0" borderId="6" xfId="2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 wrapText="1"/>
    </xf>
    <xf numFmtId="166" fontId="9" fillId="0" borderId="0" xfId="2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3" fontId="8" fillId="0" borderId="0" xfId="2" applyNumberFormat="1" applyFont="1" applyFill="1" applyBorder="1" applyAlignment="1">
      <alignment horizontal="center" vertical="center" wrapText="1"/>
    </xf>
    <xf numFmtId="171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171" fontId="9" fillId="0" borderId="0" xfId="0" applyNumberFormat="1" applyFont="1" applyFill="1" applyBorder="1" applyAlignment="1">
      <alignment horizontal="center" vertical="center"/>
    </xf>
    <xf numFmtId="171" fontId="8" fillId="0" borderId="0" xfId="0" applyNumberFormat="1" applyFont="1" applyFill="1" applyBorder="1" applyAlignment="1">
      <alignment horizontal="center" vertical="center"/>
    </xf>
    <xf numFmtId="171" fontId="9" fillId="2" borderId="0" xfId="0" applyNumberFormat="1" applyFont="1" applyFill="1" applyBorder="1" applyAlignment="1">
      <alignment horizontal="center" vertical="center"/>
    </xf>
    <xf numFmtId="0" fontId="14" fillId="0" borderId="0" xfId="2" applyFont="1" applyBorder="1" applyAlignment="1">
      <alignment vertical="center" wrapText="1"/>
    </xf>
    <xf numFmtId="0" fontId="8" fillId="0" borderId="27" xfId="2" applyFont="1" applyFill="1" applyBorder="1" applyAlignment="1">
      <alignment horizontal="center"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171" fontId="15" fillId="0" borderId="5" xfId="0" applyNumberFormat="1" applyFont="1" applyBorder="1" applyAlignment="1">
      <alignment horizontal="center" vertical="center" wrapText="1"/>
    </xf>
    <xf numFmtId="171" fontId="9" fillId="0" borderId="5" xfId="0" applyNumberFormat="1" applyFont="1" applyFill="1" applyBorder="1" applyAlignment="1">
      <alignment horizontal="center" vertical="center"/>
    </xf>
    <xf numFmtId="171" fontId="8" fillId="0" borderId="5" xfId="0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 wrapText="1"/>
    </xf>
    <xf numFmtId="171" fontId="8" fillId="0" borderId="1" xfId="0" applyNumberFormat="1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/>
    </xf>
    <xf numFmtId="0" fontId="8" fillId="0" borderId="28" xfId="2" applyFont="1" applyFill="1" applyBorder="1" applyAlignment="1">
      <alignment horizontal="center" vertical="center"/>
    </xf>
    <xf numFmtId="0" fontId="8" fillId="0" borderId="29" xfId="2" applyFont="1" applyFill="1" applyBorder="1" applyAlignment="1">
      <alignment horizontal="center" vertical="center"/>
    </xf>
    <xf numFmtId="0" fontId="8" fillId="0" borderId="30" xfId="2" applyFont="1" applyFill="1" applyBorder="1" applyAlignment="1">
      <alignment horizontal="center" vertical="center"/>
    </xf>
    <xf numFmtId="0" fontId="8" fillId="0" borderId="31" xfId="2" applyFont="1" applyFill="1" applyBorder="1" applyAlignment="1">
      <alignment horizontal="center" vertical="center"/>
    </xf>
    <xf numFmtId="0" fontId="8" fillId="0" borderId="32" xfId="2" applyFont="1" applyFill="1" applyBorder="1" applyAlignment="1">
      <alignment horizontal="center" vertical="center"/>
    </xf>
    <xf numFmtId="0" fontId="3" fillId="0" borderId="33" xfId="2" applyFont="1" applyBorder="1"/>
    <xf numFmtId="0" fontId="8" fillId="0" borderId="34" xfId="2" applyFont="1" applyFill="1" applyBorder="1" applyAlignment="1">
      <alignment horizontal="center" vertical="center"/>
    </xf>
    <xf numFmtId="0" fontId="8" fillId="0" borderId="35" xfId="2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172" fontId="15" fillId="0" borderId="1" xfId="0" applyNumberFormat="1" applyFont="1" applyFill="1" applyBorder="1" applyAlignment="1">
      <alignment horizontal="center" vertical="center" wrapText="1"/>
    </xf>
    <xf numFmtId="171" fontId="15" fillId="0" borderId="1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top" wrapText="1"/>
    </xf>
    <xf numFmtId="0" fontId="14" fillId="0" borderId="16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left" vertical="top" wrapText="1"/>
    </xf>
    <xf numFmtId="0" fontId="14" fillId="0" borderId="5" xfId="2" applyFont="1" applyFill="1" applyBorder="1" applyAlignment="1">
      <alignment vertical="center" wrapText="1"/>
    </xf>
    <xf numFmtId="0" fontId="14" fillId="0" borderId="10" xfId="2" applyFont="1" applyFill="1" applyBorder="1" applyAlignment="1">
      <alignment vertical="center" wrapText="1"/>
    </xf>
    <xf numFmtId="165" fontId="9" fillId="0" borderId="17" xfId="0" applyNumberFormat="1" applyFont="1" applyFill="1" applyBorder="1" applyAlignment="1">
      <alignment horizontal="left" vertical="center" wrapText="1"/>
    </xf>
    <xf numFmtId="174" fontId="9" fillId="0" borderId="1" xfId="2" applyNumberFormat="1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164" fontId="9" fillId="0" borderId="3" xfId="2" applyNumberFormat="1" applyFont="1" applyFill="1" applyBorder="1" applyAlignment="1">
      <alignment horizontal="center" vertical="center" wrapText="1"/>
    </xf>
    <xf numFmtId="164" fontId="9" fillId="0" borderId="25" xfId="2" applyNumberFormat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>
      <alignment horizontal="center" vertical="center" wrapText="1"/>
    </xf>
    <xf numFmtId="166" fontId="9" fillId="0" borderId="25" xfId="2" applyNumberFormat="1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justify" wrapText="1"/>
    </xf>
    <xf numFmtId="165" fontId="9" fillId="0" borderId="3" xfId="0" applyNumberFormat="1" applyFont="1" applyFill="1" applyBorder="1" applyAlignment="1">
      <alignment horizontal="left" vertical="center" wrapText="1"/>
    </xf>
    <xf numFmtId="0" fontId="7" fillId="0" borderId="17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0" fontId="4" fillId="0" borderId="0" xfId="2" applyFont="1" applyFill="1" applyAlignment="1">
      <alignment horizontal="center" vertical="center" wrapText="1"/>
    </xf>
    <xf numFmtId="49" fontId="8" fillId="0" borderId="7" xfId="10" applyNumberFormat="1" applyFont="1" applyFill="1" applyBorder="1" applyAlignment="1">
      <alignment horizontal="center" vertical="center" wrapText="1"/>
    </xf>
    <xf numFmtId="49" fontId="8" fillId="0" borderId="9" xfId="10" applyNumberFormat="1" applyFont="1" applyFill="1" applyBorder="1" applyAlignment="1">
      <alignment horizontal="center" vertical="center" wrapText="1"/>
    </xf>
    <xf numFmtId="49" fontId="8" fillId="0" borderId="16" xfId="10" applyNumberFormat="1" applyFont="1" applyFill="1" applyBorder="1" applyAlignment="1">
      <alignment horizontal="center" vertical="center" wrapText="1"/>
    </xf>
    <xf numFmtId="49" fontId="8" fillId="0" borderId="8" xfId="10" applyNumberFormat="1" applyFont="1" applyFill="1" applyBorder="1" applyAlignment="1">
      <alignment horizontal="center" vertical="center" wrapText="1"/>
    </xf>
    <xf numFmtId="49" fontId="8" fillId="0" borderId="1" xfId="10" applyNumberFormat="1" applyFont="1" applyFill="1" applyBorder="1" applyAlignment="1">
      <alignment horizontal="center" vertical="center" wrapText="1"/>
    </xf>
    <xf numFmtId="49" fontId="8" fillId="0" borderId="17" xfId="10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/>
    </xf>
    <xf numFmtId="0" fontId="8" fillId="0" borderId="22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7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/>
    </xf>
    <xf numFmtId="0" fontId="8" fillId="0" borderId="20" xfId="2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8" fillId="0" borderId="9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23" xfId="2" applyFont="1" applyFill="1" applyBorder="1" applyAlignment="1">
      <alignment horizontal="center" vertical="center" wrapText="1"/>
    </xf>
    <xf numFmtId="166" fontId="9" fillId="0" borderId="2" xfId="2" applyNumberFormat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justify" wrapText="1"/>
    </xf>
    <xf numFmtId="0" fontId="9" fillId="0" borderId="13" xfId="2" applyFont="1" applyFill="1" applyBorder="1" applyAlignment="1">
      <alignment horizontal="center" vertical="justify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164" fontId="9" fillId="0" borderId="2" xfId="2" applyNumberFormat="1" applyFont="1" applyFill="1" applyBorder="1" applyAlignment="1">
      <alignment horizontal="center" vertical="center" wrapText="1"/>
    </xf>
    <xf numFmtId="164" fontId="9" fillId="0" borderId="3" xfId="2" applyNumberFormat="1" applyFont="1" applyFill="1" applyBorder="1" applyAlignment="1">
      <alignment horizontal="center" vertical="center" wrapText="1"/>
    </xf>
    <xf numFmtId="164" fontId="9" fillId="0" borderId="24" xfId="2" applyNumberFormat="1" applyFont="1" applyFill="1" applyBorder="1" applyAlignment="1">
      <alignment horizontal="center" vertical="center" wrapText="1"/>
    </xf>
    <xf numFmtId="164" fontId="9" fillId="0" borderId="25" xfId="2" applyNumberFormat="1" applyFont="1" applyFill="1" applyBorder="1" applyAlignment="1">
      <alignment horizontal="center" vertical="center" wrapText="1"/>
    </xf>
    <xf numFmtId="166" fontId="9" fillId="0" borderId="24" xfId="2" applyNumberFormat="1" applyFont="1" applyFill="1" applyBorder="1" applyAlignment="1">
      <alignment horizontal="center" vertical="center" wrapText="1"/>
    </xf>
    <xf numFmtId="166" fontId="9" fillId="0" borderId="25" xfId="2" applyNumberFormat="1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166" fontId="9" fillId="0" borderId="36" xfId="2" applyNumberFormat="1" applyFont="1" applyFill="1" applyBorder="1" applyAlignment="1">
      <alignment horizontal="center" vertical="center" wrapText="1"/>
    </xf>
    <xf numFmtId="166" fontId="9" fillId="0" borderId="14" xfId="2" applyNumberFormat="1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left" vertical="center" wrapText="1"/>
    </xf>
    <xf numFmtId="0" fontId="8" fillId="0" borderId="5" xfId="2" applyFont="1" applyFill="1" applyBorder="1" applyAlignment="1">
      <alignment vertical="center" wrapText="1"/>
    </xf>
    <xf numFmtId="0" fontId="8" fillId="0" borderId="4" xfId="2" applyFont="1" applyFill="1" applyBorder="1" applyAlignment="1">
      <alignment vertical="center" wrapText="1"/>
    </xf>
  </cellXfs>
  <cellStyles count="11">
    <cellStyle name="Обычный" xfId="0" builtinId="0"/>
    <cellStyle name="Обычный 13" xfId="4"/>
    <cellStyle name="Обычный 13 2" xfId="5"/>
    <cellStyle name="Обычный 14" xfId="6"/>
    <cellStyle name="Обычный 14 2" xfId="7"/>
    <cellStyle name="Обычный 3" xfId="8"/>
    <cellStyle name="Обычный 4" xfId="9"/>
    <cellStyle name="Обычный_3-РЕМОНТ_МОСТОВ на 2011год" xfId="10"/>
    <cellStyle name="Обычный_мероприятия (приложение 2 к 139-пп)" xfId="3"/>
    <cellStyle name="Стиль 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autoPageBreaks="0" fitToPage="1"/>
  </sheetPr>
  <dimension ref="A1:BD398"/>
  <sheetViews>
    <sheetView tabSelected="1" view="pageBreakPreview" zoomScale="57" zoomScaleNormal="46" zoomScaleSheetLayoutView="57" workbookViewId="0">
      <pane xSplit="3" ySplit="9" topLeftCell="E148" activePane="bottomRight" state="frozen"/>
      <selection activeCell="A6" sqref="A6"/>
      <selection pane="topRight" activeCell="D6" sqref="D6"/>
      <selection pane="bottomLeft" activeCell="A13" sqref="A13"/>
      <selection pane="bottomRight" activeCell="E169" sqref="E169"/>
    </sheetView>
  </sheetViews>
  <sheetFormatPr defaultColWidth="9.140625" defaultRowHeight="16.5"/>
  <cols>
    <col min="1" max="1" width="7.140625" style="46" customWidth="1"/>
    <col min="2" max="2" width="57.7109375" style="47" customWidth="1"/>
    <col min="3" max="3" width="12.28515625" style="47" customWidth="1"/>
    <col min="4" max="4" width="18.5703125" style="47" hidden="1" customWidth="1"/>
    <col min="5" max="5" width="13.28515625" style="47" customWidth="1"/>
    <col min="6" max="6" width="13.7109375" style="47" customWidth="1"/>
    <col min="7" max="7" width="22" style="47" customWidth="1"/>
    <col min="8" max="8" width="9.7109375" style="47" hidden="1" customWidth="1"/>
    <col min="9" max="9" width="16.140625" style="47" hidden="1" customWidth="1"/>
    <col min="10" max="10" width="16.42578125" style="47" hidden="1" customWidth="1"/>
    <col min="11" max="11" width="14.140625" style="47" hidden="1" customWidth="1"/>
    <col min="12" max="12" width="10.85546875" style="49" hidden="1" customWidth="1"/>
    <col min="13" max="13" width="16.7109375" style="49" hidden="1" customWidth="1"/>
    <col min="14" max="14" width="19" style="49" hidden="1" customWidth="1"/>
    <col min="15" max="15" width="16.5703125" style="49" hidden="1" customWidth="1"/>
    <col min="16" max="16" width="11.5703125" style="47" hidden="1" customWidth="1"/>
    <col min="17" max="17" width="17.7109375" style="47" hidden="1" customWidth="1"/>
    <col min="18" max="18" width="19.28515625" style="47" hidden="1" customWidth="1"/>
    <col min="19" max="19" width="18.28515625" style="47" hidden="1" customWidth="1"/>
    <col min="20" max="20" width="12" style="47" customWidth="1"/>
    <col min="21" max="21" width="15" style="47" customWidth="1"/>
    <col min="22" max="22" width="19" style="47" customWidth="1"/>
    <col min="23" max="23" width="16.7109375" style="47" customWidth="1"/>
    <col min="24" max="24" width="13.5703125" style="47" customWidth="1"/>
    <col min="25" max="25" width="19.28515625" style="47" customWidth="1"/>
    <col min="26" max="26" width="19" style="47" customWidth="1"/>
    <col min="27" max="27" width="18.7109375" style="47" customWidth="1"/>
    <col min="28" max="32" width="18.42578125" style="47" customWidth="1"/>
    <col min="33" max="33" width="27" style="47" customWidth="1"/>
    <col min="34" max="34" width="14.7109375" style="47" customWidth="1"/>
    <col min="35" max="35" width="28.7109375" style="47" customWidth="1"/>
    <col min="36" max="36" width="11.140625" style="47" customWidth="1"/>
    <col min="37" max="37" width="42.28515625" style="47" customWidth="1"/>
    <col min="38" max="38" width="14.7109375" style="47" customWidth="1"/>
    <col min="39" max="47" width="9.140625" style="47" customWidth="1"/>
    <col min="48" max="48" width="10.28515625" style="47" bestFit="1" customWidth="1"/>
    <col min="49" max="16384" width="9.140625" style="47"/>
  </cols>
  <sheetData>
    <row r="1" spans="1:47" s="4" customFormat="1" ht="106.5" customHeight="1">
      <c r="A1" s="1"/>
      <c r="B1" s="2"/>
      <c r="C1" s="2"/>
      <c r="D1" s="2"/>
      <c r="E1" s="2"/>
      <c r="F1" s="2"/>
      <c r="G1" s="3"/>
      <c r="H1" s="5"/>
      <c r="I1" s="5"/>
      <c r="J1" s="5"/>
      <c r="K1" s="5"/>
      <c r="L1" s="2"/>
      <c r="M1" s="6"/>
      <c r="N1" s="6"/>
      <c r="O1" s="6"/>
      <c r="P1" s="6"/>
      <c r="Q1" s="2"/>
      <c r="R1" s="6"/>
      <c r="S1" s="6"/>
      <c r="U1" s="87"/>
      <c r="V1" s="87"/>
      <c r="W1" s="87"/>
      <c r="X1" s="161" t="s">
        <v>150</v>
      </c>
      <c r="Y1" s="161"/>
      <c r="Z1" s="161"/>
      <c r="AA1" s="161"/>
      <c r="AB1" s="161"/>
      <c r="AC1" s="161"/>
      <c r="AD1" s="161"/>
      <c r="AE1" s="161"/>
      <c r="AF1" s="159"/>
      <c r="AG1" s="7"/>
      <c r="AH1" s="7"/>
      <c r="AI1" s="7"/>
      <c r="AJ1" s="7"/>
      <c r="AK1" s="7"/>
    </row>
    <row r="2" spans="1:47" s="4" customFormat="1" ht="19.899999999999999" customHeight="1">
      <c r="A2" s="1"/>
      <c r="B2" s="2"/>
      <c r="C2" s="2"/>
      <c r="D2" s="2"/>
      <c r="E2" s="2"/>
      <c r="F2" s="2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8"/>
      <c r="AH2" s="8"/>
    </row>
    <row r="3" spans="1:47" s="4" customFormat="1" ht="61.5" customHeight="1">
      <c r="A3" s="161" t="s">
        <v>157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59"/>
      <c r="AG3" s="8"/>
      <c r="AH3" s="8"/>
    </row>
    <row r="4" spans="1:47" s="4" customFormat="1" ht="28.5" customHeight="1" thickBo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8"/>
      <c r="AH4" s="8"/>
    </row>
    <row r="5" spans="1:47" s="4" customFormat="1" ht="34.5" customHeight="1">
      <c r="A5" s="162" t="s">
        <v>1</v>
      </c>
      <c r="B5" s="165" t="s">
        <v>2</v>
      </c>
      <c r="C5" s="165" t="s">
        <v>77</v>
      </c>
      <c r="D5" s="165" t="s">
        <v>76</v>
      </c>
      <c r="E5" s="168" t="s">
        <v>82</v>
      </c>
      <c r="F5" s="168"/>
      <c r="G5" s="168"/>
      <c r="H5" s="170" t="s">
        <v>3</v>
      </c>
      <c r="I5" s="170"/>
      <c r="J5" s="170"/>
      <c r="K5" s="170"/>
      <c r="L5" s="170" t="s">
        <v>4</v>
      </c>
      <c r="M5" s="170"/>
      <c r="N5" s="170"/>
      <c r="O5" s="170"/>
      <c r="P5" s="170" t="s">
        <v>5</v>
      </c>
      <c r="Q5" s="170"/>
      <c r="R5" s="170"/>
      <c r="S5" s="170"/>
      <c r="T5" s="171" t="s">
        <v>81</v>
      </c>
      <c r="U5" s="172"/>
      <c r="V5" s="172"/>
      <c r="W5" s="172"/>
      <c r="X5" s="172"/>
      <c r="Y5" s="172"/>
      <c r="Z5" s="172"/>
      <c r="AA5" s="172"/>
      <c r="AB5" s="172"/>
      <c r="AC5" s="126"/>
      <c r="AD5" s="127"/>
      <c r="AE5" s="128"/>
      <c r="AF5" s="101"/>
      <c r="AG5" s="9"/>
      <c r="AH5" s="9"/>
      <c r="AI5" s="10"/>
      <c r="AJ5" s="10"/>
      <c r="AK5" s="10"/>
      <c r="AL5" s="10"/>
      <c r="AM5" s="10"/>
      <c r="AN5" s="10"/>
      <c r="AO5" s="10"/>
      <c r="AP5" s="10"/>
      <c r="AQ5" s="10"/>
    </row>
    <row r="6" spans="1:47" s="4" customFormat="1" ht="29.25" customHeight="1">
      <c r="A6" s="163"/>
      <c r="B6" s="166"/>
      <c r="C6" s="166"/>
      <c r="D6" s="166"/>
      <c r="E6" s="169"/>
      <c r="F6" s="169"/>
      <c r="G6" s="169"/>
      <c r="H6" s="173" t="s">
        <v>8</v>
      </c>
      <c r="I6" s="175" t="s">
        <v>9</v>
      </c>
      <c r="J6" s="175"/>
      <c r="K6" s="175"/>
      <c r="L6" s="173" t="s">
        <v>8</v>
      </c>
      <c r="M6" s="175" t="s">
        <v>9</v>
      </c>
      <c r="N6" s="175"/>
      <c r="O6" s="175"/>
      <c r="P6" s="173" t="s">
        <v>8</v>
      </c>
      <c r="Q6" s="175" t="s">
        <v>9</v>
      </c>
      <c r="R6" s="175"/>
      <c r="S6" s="175"/>
      <c r="T6" s="169" t="s">
        <v>6</v>
      </c>
      <c r="U6" s="169"/>
      <c r="V6" s="169"/>
      <c r="W6" s="169" t="s">
        <v>7</v>
      </c>
      <c r="X6" s="169"/>
      <c r="Y6" s="176"/>
      <c r="Z6" s="169" t="s">
        <v>80</v>
      </c>
      <c r="AA6" s="169"/>
      <c r="AB6" s="176"/>
      <c r="AC6" s="169" t="s">
        <v>149</v>
      </c>
      <c r="AD6" s="169"/>
      <c r="AE6" s="177"/>
      <c r="AF6" s="101"/>
      <c r="AG6" s="9"/>
      <c r="AH6" s="11"/>
      <c r="AI6" s="10"/>
      <c r="AJ6" s="10"/>
      <c r="AK6" s="10"/>
      <c r="AL6" s="10"/>
      <c r="AM6" s="10"/>
      <c r="AN6" s="10"/>
      <c r="AO6" s="10"/>
      <c r="AP6" s="10"/>
      <c r="AQ6" s="10"/>
    </row>
    <row r="7" spans="1:47" s="4" customFormat="1" ht="33.75" customHeight="1">
      <c r="A7" s="163"/>
      <c r="B7" s="166"/>
      <c r="C7" s="166"/>
      <c r="D7" s="166"/>
      <c r="E7" s="169" t="s">
        <v>78</v>
      </c>
      <c r="F7" s="169"/>
      <c r="G7" s="178" t="s">
        <v>9</v>
      </c>
      <c r="H7" s="173"/>
      <c r="I7" s="175" t="s">
        <v>10</v>
      </c>
      <c r="J7" s="175" t="s">
        <v>11</v>
      </c>
      <c r="K7" s="175"/>
      <c r="L7" s="173"/>
      <c r="M7" s="175" t="s">
        <v>10</v>
      </c>
      <c r="N7" s="175" t="s">
        <v>11</v>
      </c>
      <c r="O7" s="175"/>
      <c r="P7" s="173"/>
      <c r="Q7" s="175" t="s">
        <v>10</v>
      </c>
      <c r="R7" s="175" t="s">
        <v>11</v>
      </c>
      <c r="S7" s="175"/>
      <c r="T7" s="169" t="s">
        <v>78</v>
      </c>
      <c r="U7" s="169"/>
      <c r="V7" s="178" t="s">
        <v>9</v>
      </c>
      <c r="W7" s="169" t="s">
        <v>78</v>
      </c>
      <c r="X7" s="169"/>
      <c r="Y7" s="193" t="s">
        <v>9</v>
      </c>
      <c r="Z7" s="169" t="s">
        <v>78</v>
      </c>
      <c r="AA7" s="169"/>
      <c r="AB7" s="193" t="s">
        <v>9</v>
      </c>
      <c r="AC7" s="169" t="s">
        <v>78</v>
      </c>
      <c r="AD7" s="169"/>
      <c r="AE7" s="184" t="s">
        <v>9</v>
      </c>
      <c r="AF7" s="102"/>
      <c r="AG7" s="9"/>
      <c r="AH7" s="9"/>
      <c r="AI7" s="10"/>
      <c r="AJ7" s="10"/>
      <c r="AK7" s="10"/>
      <c r="AL7" s="10"/>
      <c r="AM7" s="10"/>
      <c r="AN7" s="10"/>
      <c r="AO7" s="10"/>
      <c r="AP7" s="10"/>
      <c r="AQ7" s="10"/>
    </row>
    <row r="8" spans="1:47" s="4" customFormat="1" ht="43.5" customHeight="1" thickBot="1">
      <c r="A8" s="164"/>
      <c r="B8" s="167"/>
      <c r="C8" s="167"/>
      <c r="D8" s="167"/>
      <c r="E8" s="77" t="s">
        <v>8</v>
      </c>
      <c r="F8" s="77" t="s">
        <v>79</v>
      </c>
      <c r="G8" s="179"/>
      <c r="H8" s="174"/>
      <c r="I8" s="180"/>
      <c r="J8" s="158" t="s">
        <v>12</v>
      </c>
      <c r="K8" s="158" t="s">
        <v>13</v>
      </c>
      <c r="L8" s="174"/>
      <c r="M8" s="180"/>
      <c r="N8" s="158" t="s">
        <v>12</v>
      </c>
      <c r="O8" s="158" t="s">
        <v>13</v>
      </c>
      <c r="P8" s="174"/>
      <c r="Q8" s="180"/>
      <c r="R8" s="158" t="s">
        <v>12</v>
      </c>
      <c r="S8" s="158" t="s">
        <v>14</v>
      </c>
      <c r="T8" s="77" t="s">
        <v>8</v>
      </c>
      <c r="U8" s="77" t="s">
        <v>79</v>
      </c>
      <c r="V8" s="179"/>
      <c r="W8" s="77" t="s">
        <v>8</v>
      </c>
      <c r="X8" s="77" t="s">
        <v>79</v>
      </c>
      <c r="Y8" s="194"/>
      <c r="Z8" s="77" t="s">
        <v>8</v>
      </c>
      <c r="AA8" s="77" t="s">
        <v>79</v>
      </c>
      <c r="AB8" s="194"/>
      <c r="AC8" s="77" t="s">
        <v>8</v>
      </c>
      <c r="AD8" s="77" t="s">
        <v>79</v>
      </c>
      <c r="AE8" s="185"/>
      <c r="AF8" s="102"/>
      <c r="AG8" s="12"/>
      <c r="AH8" s="9"/>
      <c r="AI8" s="10"/>
      <c r="AJ8" s="10"/>
      <c r="AK8" s="10"/>
      <c r="AL8" s="10"/>
      <c r="AM8" s="10"/>
      <c r="AN8" s="10"/>
      <c r="AO8" s="10"/>
      <c r="AP8" s="10"/>
      <c r="AQ8" s="10"/>
    </row>
    <row r="9" spans="1:47" s="4" customFormat="1" ht="32.25" customHeight="1" thickBot="1">
      <c r="A9" s="129">
        <v>1</v>
      </c>
      <c r="B9" s="130">
        <v>2</v>
      </c>
      <c r="C9" s="130">
        <v>3</v>
      </c>
      <c r="D9" s="131"/>
      <c r="E9" s="130">
        <v>4</v>
      </c>
      <c r="F9" s="130">
        <v>5</v>
      </c>
      <c r="G9" s="130">
        <v>6</v>
      </c>
      <c r="H9" s="130">
        <v>7</v>
      </c>
      <c r="I9" s="130"/>
      <c r="J9" s="130"/>
      <c r="K9" s="130"/>
      <c r="L9" s="130"/>
      <c r="M9" s="130"/>
      <c r="N9" s="130"/>
      <c r="O9" s="130"/>
      <c r="P9" s="130"/>
      <c r="Q9" s="130">
        <v>6</v>
      </c>
      <c r="R9" s="130">
        <v>7</v>
      </c>
      <c r="S9" s="130">
        <v>8</v>
      </c>
      <c r="T9" s="130">
        <v>7</v>
      </c>
      <c r="U9" s="130">
        <v>8</v>
      </c>
      <c r="V9" s="130">
        <v>9</v>
      </c>
      <c r="W9" s="130">
        <v>10</v>
      </c>
      <c r="X9" s="130">
        <v>11</v>
      </c>
      <c r="Y9" s="132">
        <v>12</v>
      </c>
      <c r="Z9" s="130">
        <v>13</v>
      </c>
      <c r="AA9" s="130">
        <v>14</v>
      </c>
      <c r="AB9" s="132">
        <v>15</v>
      </c>
      <c r="AC9" s="130">
        <v>16</v>
      </c>
      <c r="AD9" s="130">
        <v>17</v>
      </c>
      <c r="AE9" s="133">
        <v>18</v>
      </c>
      <c r="AF9" s="101"/>
      <c r="AG9" s="12"/>
      <c r="AH9" s="9"/>
      <c r="AI9" s="10"/>
      <c r="AJ9" s="10"/>
      <c r="AK9" s="10"/>
      <c r="AL9" s="10"/>
      <c r="AM9" s="10"/>
      <c r="AN9" s="10"/>
      <c r="AO9" s="10" t="s">
        <v>0</v>
      </c>
      <c r="AP9" s="10"/>
      <c r="AQ9" s="10"/>
    </row>
    <row r="10" spans="1:47" s="4" customFormat="1" ht="40.5" customHeight="1">
      <c r="A10" s="186" t="s">
        <v>84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86"/>
      <c r="AA10" s="86"/>
      <c r="AB10" s="117"/>
      <c r="AC10" s="124"/>
      <c r="AD10" s="124"/>
      <c r="AE10" s="125"/>
      <c r="AF10" s="101"/>
      <c r="AG10" s="12"/>
      <c r="AH10" s="9"/>
      <c r="AI10" s="10"/>
      <c r="AJ10" s="10"/>
      <c r="AK10" s="10"/>
      <c r="AL10" s="10"/>
      <c r="AM10" s="10"/>
      <c r="AN10" s="10"/>
      <c r="AO10" s="10"/>
      <c r="AP10" s="10"/>
      <c r="AQ10" s="10"/>
    </row>
    <row r="11" spans="1:47" s="4" customFormat="1" ht="33.75" customHeight="1">
      <c r="A11" s="62" t="s">
        <v>15</v>
      </c>
      <c r="B11" s="188" t="s">
        <v>83</v>
      </c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90"/>
      <c r="AF11" s="103"/>
      <c r="AG11" s="12"/>
      <c r="AH11" s="9"/>
      <c r="AI11" s="10"/>
      <c r="AJ11" s="10"/>
      <c r="AK11" s="10"/>
      <c r="AL11" s="10"/>
      <c r="AM11" s="10"/>
      <c r="AN11" s="10"/>
      <c r="AO11" s="10"/>
      <c r="AP11" s="10"/>
      <c r="AQ11" s="10"/>
    </row>
    <row r="12" spans="1:47" s="23" customFormat="1" ht="49.5" customHeight="1">
      <c r="A12" s="62"/>
      <c r="B12" s="51" t="s">
        <v>85</v>
      </c>
      <c r="C12" s="25"/>
      <c r="D12" s="25"/>
      <c r="E12" s="13">
        <f>E17+E27+E31+E39+E44+E49+E54+E60+E64+E69+E72+E77+E81+E86+E89+E92+E98+E108+E113+E119+E122+E123</f>
        <v>215.79</v>
      </c>
      <c r="F12" s="13"/>
      <c r="G12" s="13">
        <f>G17+G27+G31+G39+G44+G49+G54+G60+G64+G69+G72+G77+G81+G86+G89+G92+G98+G108+G113+G119+G122+G123</f>
        <v>7517544.0901519982</v>
      </c>
      <c r="H12" s="13" t="e">
        <f>H17+H27+H31+H39+H44+H49+H54+H60+H64+H69+H72+H77+H81+H86+H89+H92+H98+H108+H113+H119+H122</f>
        <v>#REF!</v>
      </c>
      <c r="I12" s="15" t="e">
        <f>I17+I27+I31+I39+I44+I49+I54+I60+I64+I69+I72+I77+I81+I86+I89+I92+I98+I108+I113+I119+I122</f>
        <v>#REF!</v>
      </c>
      <c r="J12" s="15" t="e">
        <f>J17+J27+J31+J39+J44+J49+J54+J60+J64+J69+J72+J77+J81+J86+J89+J92+J98+J108+J113+J119+J122</f>
        <v>#REF!</v>
      </c>
      <c r="K12" s="25"/>
      <c r="L12" s="13" t="e">
        <f t="shared" ref="L12:T12" si="0">L17+L27+L31+L39+L44+L49+L54+L60+L64+L69+L72+L77+L81+L86+L89+L92+L98+L108+L113+L119+L122+L123</f>
        <v>#REF!</v>
      </c>
      <c r="M12" s="15" t="e">
        <f t="shared" si="0"/>
        <v>#REF!</v>
      </c>
      <c r="N12" s="15" t="e">
        <f t="shared" si="0"/>
        <v>#REF!</v>
      </c>
      <c r="O12" s="15" t="e">
        <f t="shared" si="0"/>
        <v>#REF!</v>
      </c>
      <c r="P12" s="13" t="e">
        <f t="shared" si="0"/>
        <v>#REF!</v>
      </c>
      <c r="Q12" s="13" t="e">
        <f t="shared" si="0"/>
        <v>#REF!</v>
      </c>
      <c r="R12" s="13" t="e">
        <f t="shared" si="0"/>
        <v>#REF!</v>
      </c>
      <c r="S12" s="13" t="e">
        <f t="shared" si="0"/>
        <v>#REF!</v>
      </c>
      <c r="T12" s="13">
        <f t="shared" si="0"/>
        <v>56.08</v>
      </c>
      <c r="U12" s="13"/>
      <c r="V12" s="13">
        <f>V17+V27+V31+V39+V44+V49+V54+V60+V64+V69+V72+V77+V81+V86+V89+V92+V98+V108+V113+V119+V122+V123</f>
        <v>825404.76652399998</v>
      </c>
      <c r="W12" s="13">
        <f>W17+W27+W31+W39+W44+W49+W54+W60+W64+W69+W72+W77+W81+W86+W89+W92+W98+W108+W113+W119+W122+W123</f>
        <v>60.564</v>
      </c>
      <c r="X12" s="13"/>
      <c r="Y12" s="79">
        <f>Y17+Y27+Y31+Y39+Y44+Y49+Y54+Y60+Y64+Y69+Y72+Y77+Y81+Y86+Y89+Y92+Y98+Y108+Y113+Y119+Y122+Y123</f>
        <v>2787842.7204980007</v>
      </c>
      <c r="Z12" s="13">
        <f>Z17+Z27+Z31+Z39+Z44+Z49+Z54+Z60+Z64+Z69+Z72+Z77+Z81+Z86+Z89+Z92+Z98+Z108+Z113+Z119+Z122+Z123</f>
        <v>99.145999999999987</v>
      </c>
      <c r="AA12" s="13"/>
      <c r="AB12" s="79">
        <f>AB17+AB27+AB31+AB39+AB44+AB49+AB54+AB60+AB64+AB69+AB72+AB77+AB81+AB86+AB89+AB92+AB98+AB108+AB113+AB119+AB122+AB123</f>
        <v>3059040</v>
      </c>
      <c r="AC12" s="13"/>
      <c r="AD12" s="13"/>
      <c r="AE12" s="63"/>
      <c r="AF12" s="104"/>
      <c r="AG12" s="76">
        <v>121.8</v>
      </c>
      <c r="AH12" s="13"/>
      <c r="AI12" s="63">
        <v>3059040</v>
      </c>
      <c r="AJ12" s="96">
        <f>T12+W12+Z12</f>
        <v>215.79</v>
      </c>
      <c r="AK12" s="92">
        <f>V12+Y12+AB12</f>
        <v>6672287.4870220013</v>
      </c>
    </row>
    <row r="13" spans="1:47" s="23" customFormat="1" ht="26.25" customHeight="1">
      <c r="A13" s="181" t="s">
        <v>169</v>
      </c>
      <c r="B13" s="178"/>
      <c r="C13" s="178"/>
      <c r="D13" s="178"/>
      <c r="E13" s="178"/>
      <c r="F13" s="149"/>
      <c r="G13" s="13"/>
      <c r="H13" s="33"/>
      <c r="I13" s="34"/>
      <c r="J13" s="33"/>
      <c r="K13" s="33"/>
      <c r="L13" s="33"/>
      <c r="M13" s="33"/>
      <c r="N13" s="33"/>
      <c r="O13" s="33"/>
      <c r="P13" s="35"/>
      <c r="Q13" s="33"/>
      <c r="R13" s="33"/>
      <c r="S13" s="33"/>
      <c r="T13" s="33"/>
      <c r="U13" s="35"/>
      <c r="V13" s="35"/>
      <c r="W13" s="35"/>
      <c r="X13" s="33"/>
      <c r="Y13" s="80">
        <v>34185.22</v>
      </c>
      <c r="Z13" s="19"/>
      <c r="AA13" s="35"/>
      <c r="AB13" s="81"/>
      <c r="AC13" s="19"/>
      <c r="AD13" s="19"/>
      <c r="AE13" s="65"/>
      <c r="AF13" s="105"/>
      <c r="AG13" s="91">
        <f>AG12-Z12</f>
        <v>22.654000000000011</v>
      </c>
      <c r="AH13" s="8"/>
      <c r="AI13" s="99">
        <f>AI12-AB12</f>
        <v>0</v>
      </c>
      <c r="AJ13" s="92">
        <f>AJ17+AJ27+AJ31+AJ39+AJ44+AJ49+AJ54+AJ60+AJ64+AJ72+AJ86+AJ89+AJ92+AJ98+AJ108+AJ113+AJ119+AJ122+AJ123</f>
        <v>215.79</v>
      </c>
      <c r="AK13" s="92">
        <f>SUM(AK15:AK111)</f>
        <v>845256.60312999994</v>
      </c>
    </row>
    <row r="14" spans="1:47" s="23" customFormat="1" ht="69.75" customHeight="1">
      <c r="A14" s="64">
        <v>1</v>
      </c>
      <c r="B14" s="16" t="s">
        <v>66</v>
      </c>
      <c r="C14" s="17" t="s">
        <v>17</v>
      </c>
      <c r="D14" s="17"/>
      <c r="E14" s="20">
        <f>(0.14-0.02)+(5.4-0.31)</f>
        <v>5.2100000000000009</v>
      </c>
      <c r="F14" s="20"/>
      <c r="G14" s="19">
        <v>143258.97261999999</v>
      </c>
      <c r="H14" s="27"/>
      <c r="I14" s="15"/>
      <c r="J14" s="15"/>
      <c r="K14" s="15"/>
      <c r="L14" s="27"/>
      <c r="M14" s="28"/>
      <c r="N14" s="22"/>
      <c r="O14" s="22"/>
      <c r="P14" s="20"/>
      <c r="Q14" s="22"/>
      <c r="R14" s="24"/>
      <c r="S14" s="22"/>
      <c r="T14" s="20">
        <f>E14</f>
        <v>5.2100000000000009</v>
      </c>
      <c r="U14" s="19"/>
      <c r="V14" s="19">
        <f>G14</f>
        <v>143258.97261999999</v>
      </c>
      <c r="W14" s="19"/>
      <c r="X14" s="20"/>
      <c r="Y14" s="81"/>
      <c r="Z14" s="13"/>
      <c r="AA14" s="19"/>
      <c r="AB14" s="81"/>
      <c r="AC14" s="19"/>
      <c r="AD14" s="19"/>
      <c r="AE14" s="65"/>
      <c r="AF14" s="105"/>
      <c r="AG14" s="36"/>
      <c r="AH14" s="8"/>
      <c r="AU14" s="23" t="s">
        <v>21</v>
      </c>
    </row>
    <row r="15" spans="1:47" s="23" customFormat="1" ht="46.5" customHeight="1">
      <c r="A15" s="64">
        <v>2</v>
      </c>
      <c r="B15" s="16" t="s">
        <v>166</v>
      </c>
      <c r="C15" s="17" t="s">
        <v>17</v>
      </c>
      <c r="D15" s="17"/>
      <c r="E15" s="20">
        <v>7.069</v>
      </c>
      <c r="F15" s="20"/>
      <c r="G15" s="19">
        <v>340000</v>
      </c>
      <c r="H15" s="27"/>
      <c r="I15" s="15"/>
      <c r="J15" s="15"/>
      <c r="K15" s="15"/>
      <c r="L15" s="27"/>
      <c r="M15" s="28"/>
      <c r="N15" s="22"/>
      <c r="O15" s="22"/>
      <c r="P15" s="20"/>
      <c r="Q15" s="22"/>
      <c r="R15" s="24"/>
      <c r="S15" s="22"/>
      <c r="T15" s="20"/>
      <c r="U15" s="19"/>
      <c r="V15" s="19"/>
      <c r="W15" s="20"/>
      <c r="X15" s="20"/>
      <c r="Y15" s="81">
        <v>100000</v>
      </c>
      <c r="Z15" s="20">
        <f>E15</f>
        <v>7.069</v>
      </c>
      <c r="AA15" s="19"/>
      <c r="AB15" s="81">
        <f>G15-Y15</f>
        <v>240000</v>
      </c>
      <c r="AC15" s="19"/>
      <c r="AD15" s="19"/>
      <c r="AE15" s="65"/>
      <c r="AF15" s="105"/>
      <c r="AG15" s="36"/>
      <c r="AH15" s="8"/>
      <c r="AO15" s="23" t="s">
        <v>19</v>
      </c>
    </row>
    <row r="16" spans="1:47" s="23" customFormat="1" ht="45.75" hidden="1" customHeight="1" thickBot="1">
      <c r="A16" s="64">
        <v>4</v>
      </c>
      <c r="B16" s="16" t="s">
        <v>43</v>
      </c>
      <c r="C16" s="17" t="s">
        <v>17</v>
      </c>
      <c r="D16" s="17"/>
      <c r="E16" s="20"/>
      <c r="F16" s="20"/>
      <c r="G16" s="19"/>
      <c r="H16" s="27"/>
      <c r="I16" s="15"/>
      <c r="J16" s="15"/>
      <c r="K16" s="15"/>
      <c r="L16" s="27"/>
      <c r="M16" s="28"/>
      <c r="N16" s="22"/>
      <c r="O16" s="22"/>
      <c r="P16" s="20"/>
      <c r="Q16" s="22"/>
      <c r="R16" s="24"/>
      <c r="S16" s="22"/>
      <c r="T16" s="20"/>
      <c r="U16" s="19"/>
      <c r="V16" s="19"/>
      <c r="W16" s="19"/>
      <c r="X16" s="20"/>
      <c r="Y16" s="81"/>
      <c r="Z16" s="13"/>
      <c r="AA16" s="19"/>
      <c r="AB16" s="81"/>
      <c r="AC16" s="19"/>
      <c r="AD16" s="19"/>
      <c r="AE16" s="65"/>
      <c r="AF16" s="105"/>
      <c r="AG16" s="36"/>
      <c r="AH16" s="8"/>
    </row>
    <row r="17" spans="1:46" s="23" customFormat="1" ht="42.75" customHeight="1">
      <c r="A17" s="212" t="s">
        <v>170</v>
      </c>
      <c r="B17" s="183"/>
      <c r="C17" s="160"/>
      <c r="D17" s="151"/>
      <c r="E17" s="14">
        <f>SUM(E14:E16)</f>
        <v>12.279</v>
      </c>
      <c r="F17" s="14"/>
      <c r="G17" s="13">
        <f>SUM(G14:G16)</f>
        <v>483258.97262000002</v>
      </c>
      <c r="H17" s="14"/>
      <c r="I17" s="15"/>
      <c r="J17" s="15"/>
      <c r="K17" s="15"/>
      <c r="L17" s="14" t="e">
        <f>SUM(#REF!)</f>
        <v>#REF!</v>
      </c>
      <c r="M17" s="15" t="e">
        <f>SUM(#REF!)</f>
        <v>#REF!</v>
      </c>
      <c r="N17" s="15" t="e">
        <f>SUM(#REF!)</f>
        <v>#REF!</v>
      </c>
      <c r="O17" s="15" t="e">
        <f>SUM(#REF!)</f>
        <v>#REF!</v>
      </c>
      <c r="P17" s="14">
        <f>SUM(P14:P16)</f>
        <v>0</v>
      </c>
      <c r="Q17" s="13">
        <f>SUM(Q14:Q16)</f>
        <v>0</v>
      </c>
      <c r="R17" s="13">
        <f>SUM(R14:R16)</f>
        <v>0</v>
      </c>
      <c r="S17" s="15">
        <f>SUM(S14:S16)</f>
        <v>0</v>
      </c>
      <c r="T17" s="14">
        <f>SUM(T14:T16)</f>
        <v>5.2100000000000009</v>
      </c>
      <c r="U17" s="13"/>
      <c r="V17" s="13">
        <f>SUM(V14:V16)</f>
        <v>143258.97261999999</v>
      </c>
      <c r="W17" s="13">
        <f>SUM(W14:W16)</f>
        <v>0</v>
      </c>
      <c r="X17" s="13"/>
      <c r="Y17" s="79">
        <f>SUM(Y14:Y16)</f>
        <v>100000</v>
      </c>
      <c r="Z17" s="13">
        <f>SUM(Z14:Z16)</f>
        <v>7.069</v>
      </c>
      <c r="AA17" s="13"/>
      <c r="AB17" s="118">
        <f>SUM(AB14:AB16)</f>
        <v>240000</v>
      </c>
      <c r="AC17" s="122"/>
      <c r="AD17" s="122"/>
      <c r="AE17" s="78"/>
      <c r="AF17" s="106"/>
      <c r="AG17" s="8"/>
      <c r="AH17" s="8"/>
      <c r="AJ17" s="96">
        <f>T17+W17+Z17</f>
        <v>12.279</v>
      </c>
      <c r="AP17" s="23" t="s">
        <v>0</v>
      </c>
    </row>
    <row r="18" spans="1:46" s="23" customFormat="1" ht="26.25" customHeight="1">
      <c r="A18" s="181" t="s">
        <v>18</v>
      </c>
      <c r="B18" s="178"/>
      <c r="C18" s="178"/>
      <c r="D18" s="178"/>
      <c r="E18" s="178"/>
      <c r="F18" s="149"/>
      <c r="G18" s="13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9"/>
      <c r="V18" s="19"/>
      <c r="W18" s="19"/>
      <c r="X18" s="17"/>
      <c r="Y18" s="81"/>
      <c r="Z18" s="13"/>
      <c r="AA18" s="19"/>
      <c r="AB18" s="81"/>
      <c r="AC18" s="19"/>
      <c r="AD18" s="19"/>
      <c r="AE18" s="65"/>
      <c r="AF18" s="105"/>
      <c r="AG18" s="8" t="s">
        <v>21</v>
      </c>
      <c r="AH18" s="8"/>
      <c r="AT18" s="23" t="s">
        <v>0</v>
      </c>
    </row>
    <row r="19" spans="1:46" s="23" customFormat="1" ht="47.25" customHeight="1">
      <c r="A19" s="64">
        <v>3</v>
      </c>
      <c r="B19" s="16" t="s">
        <v>141</v>
      </c>
      <c r="C19" s="17" t="s">
        <v>17</v>
      </c>
      <c r="D19" s="17"/>
      <c r="E19" s="18">
        <f>10.75-6.51</f>
        <v>4.24</v>
      </c>
      <c r="F19" s="18"/>
      <c r="G19" s="90">
        <v>105206.25606</v>
      </c>
      <c r="H19" s="21"/>
      <c r="I19" s="22"/>
      <c r="J19" s="22"/>
      <c r="K19" s="22"/>
      <c r="L19" s="20"/>
      <c r="M19" s="22"/>
      <c r="N19" s="22"/>
      <c r="O19" s="22"/>
      <c r="P19" s="22"/>
      <c r="Q19" s="22"/>
      <c r="R19" s="22"/>
      <c r="S19" s="22"/>
      <c r="T19" s="22"/>
      <c r="U19" s="19"/>
      <c r="V19" s="19"/>
      <c r="W19" s="20">
        <f>E19</f>
        <v>4.24</v>
      </c>
      <c r="X19" s="22"/>
      <c r="Y19" s="81">
        <f>G19</f>
        <v>105206.25606</v>
      </c>
      <c r="Z19" s="13"/>
      <c r="AA19" s="19"/>
      <c r="AB19" s="81"/>
      <c r="AC19" s="19"/>
      <c r="AD19" s="19"/>
      <c r="AE19" s="65"/>
      <c r="AF19" s="105"/>
      <c r="AG19" s="8"/>
      <c r="AH19" s="8"/>
    </row>
    <row r="20" spans="1:46" s="23" customFormat="1" ht="46.5" customHeight="1">
      <c r="A20" s="64">
        <v>4</v>
      </c>
      <c r="B20" s="16" t="s">
        <v>129</v>
      </c>
      <c r="C20" s="17" t="s">
        <v>17</v>
      </c>
      <c r="D20" s="17"/>
      <c r="E20" s="20">
        <f>13.8-10.75</f>
        <v>3.0500000000000007</v>
      </c>
      <c r="F20" s="18"/>
      <c r="G20" s="90">
        <f>79603.21*1.2*1.073+500+2000.0068</f>
        <v>104997.099996</v>
      </c>
      <c r="H20" s="21"/>
      <c r="I20" s="22"/>
      <c r="J20" s="22"/>
      <c r="K20" s="22"/>
      <c r="L20" s="20"/>
      <c r="M20" s="22"/>
      <c r="N20" s="22"/>
      <c r="O20" s="22"/>
      <c r="P20" s="20"/>
      <c r="Q20" s="22"/>
      <c r="R20" s="22"/>
      <c r="S20" s="22"/>
      <c r="T20" s="20"/>
      <c r="U20" s="19"/>
      <c r="V20" s="19"/>
      <c r="W20" s="20">
        <f>E20</f>
        <v>3.0500000000000007</v>
      </c>
      <c r="X20" s="20"/>
      <c r="Y20" s="81">
        <f>G20</f>
        <v>104997.099996</v>
      </c>
      <c r="Z20" s="13"/>
      <c r="AA20" s="19"/>
      <c r="AB20" s="81"/>
      <c r="AC20" s="19"/>
      <c r="AD20" s="19"/>
      <c r="AE20" s="65"/>
      <c r="AF20" s="105"/>
      <c r="AG20" s="8"/>
      <c r="AH20" s="8"/>
      <c r="AP20" s="23" t="s">
        <v>130</v>
      </c>
    </row>
    <row r="21" spans="1:46" s="23" customFormat="1" ht="48.75" hidden="1" customHeight="1">
      <c r="A21" s="64"/>
      <c r="B21" s="16" t="s">
        <v>35</v>
      </c>
      <c r="C21" s="17" t="s">
        <v>20</v>
      </c>
      <c r="D21" s="17"/>
      <c r="E21" s="18"/>
      <c r="F21" s="18"/>
      <c r="G21" s="19"/>
      <c r="H21" s="21"/>
      <c r="I21" s="22"/>
      <c r="J21" s="22"/>
      <c r="K21" s="22"/>
      <c r="L21" s="20"/>
      <c r="M21" s="22"/>
      <c r="N21" s="22"/>
      <c r="O21" s="22"/>
      <c r="P21" s="20"/>
      <c r="Q21" s="22"/>
      <c r="R21" s="22"/>
      <c r="S21" s="22"/>
      <c r="T21" s="20"/>
      <c r="U21" s="19"/>
      <c r="V21" s="19"/>
      <c r="W21" s="19">
        <f>E21</f>
        <v>0</v>
      </c>
      <c r="X21" s="20"/>
      <c r="Y21" s="81"/>
      <c r="Z21" s="13"/>
      <c r="AA21" s="19" t="s">
        <v>21</v>
      </c>
      <c r="AB21" s="81"/>
      <c r="AC21" s="19"/>
      <c r="AD21" s="19"/>
      <c r="AE21" s="65"/>
      <c r="AF21" s="105"/>
      <c r="AG21" s="8"/>
      <c r="AH21" s="8"/>
    </row>
    <row r="22" spans="1:46" s="23" customFormat="1" ht="64.5" customHeight="1">
      <c r="A22" s="64">
        <v>5</v>
      </c>
      <c r="B22" s="16" t="s">
        <v>140</v>
      </c>
      <c r="C22" s="17" t="s">
        <v>20</v>
      </c>
      <c r="D22" s="17"/>
      <c r="E22" s="18">
        <v>4.5999999999999996</v>
      </c>
      <c r="F22" s="18"/>
      <c r="G22" s="90">
        <f>Y22+AB22</f>
        <v>406211.19851495599</v>
      </c>
      <c r="H22" s="21"/>
      <c r="I22" s="22"/>
      <c r="J22" s="22"/>
      <c r="K22" s="22"/>
      <c r="L22" s="20"/>
      <c r="M22" s="22"/>
      <c r="N22" s="22"/>
      <c r="O22" s="22"/>
      <c r="P22" s="20"/>
      <c r="Q22" s="22"/>
      <c r="R22" s="22"/>
      <c r="S22" s="22"/>
      <c r="T22" s="20"/>
      <c r="U22" s="19"/>
      <c r="V22" s="19"/>
      <c r="W22" s="20">
        <v>3</v>
      </c>
      <c r="X22" s="20"/>
      <c r="Y22" s="81">
        <v>263548.3751</v>
      </c>
      <c r="Z22" s="20">
        <f>E22-W22</f>
        <v>1.5999999999999996</v>
      </c>
      <c r="AA22" s="19"/>
      <c r="AB22" s="81">
        <f>(105220.77*1.2)*1.073*1.053</f>
        <v>142662.82341495599</v>
      </c>
      <c r="AC22" s="19"/>
      <c r="AD22" s="19"/>
      <c r="AE22" s="65"/>
      <c r="AF22" s="105"/>
      <c r="AG22" s="8" t="s">
        <v>130</v>
      </c>
      <c r="AH22" s="8"/>
      <c r="AO22" s="23" t="s">
        <v>130</v>
      </c>
    </row>
    <row r="23" spans="1:46" s="23" customFormat="1" ht="43.5" hidden="1" customHeight="1">
      <c r="A23" s="64"/>
      <c r="B23" s="16" t="s">
        <v>94</v>
      </c>
      <c r="C23" s="17" t="s">
        <v>17</v>
      </c>
      <c r="D23" s="17"/>
      <c r="E23" s="59"/>
      <c r="F23" s="66"/>
      <c r="G23" s="18"/>
      <c r="H23" s="21"/>
      <c r="I23" s="22"/>
      <c r="J23" s="22"/>
      <c r="K23" s="22"/>
      <c r="L23" s="20"/>
      <c r="M23" s="22"/>
      <c r="N23" s="22"/>
      <c r="O23" s="22"/>
      <c r="P23" s="20"/>
      <c r="Q23" s="22"/>
      <c r="R23" s="22"/>
      <c r="S23" s="22"/>
      <c r="T23" s="20"/>
      <c r="U23" s="19"/>
      <c r="V23" s="19"/>
      <c r="W23" s="19">
        <f>E23</f>
        <v>0</v>
      </c>
      <c r="X23" s="20"/>
      <c r="Y23" s="81">
        <f>G23</f>
        <v>0</v>
      </c>
      <c r="Z23" s="13"/>
      <c r="AA23" s="19"/>
      <c r="AB23" s="81"/>
      <c r="AC23" s="19"/>
      <c r="AD23" s="19"/>
      <c r="AE23" s="65"/>
      <c r="AF23" s="105"/>
      <c r="AG23" s="8"/>
      <c r="AH23" s="8"/>
    </row>
    <row r="24" spans="1:46" s="23" customFormat="1" ht="43.5" customHeight="1">
      <c r="A24" s="64">
        <v>6</v>
      </c>
      <c r="B24" s="16" t="s">
        <v>144</v>
      </c>
      <c r="C24" s="17" t="s">
        <v>17</v>
      </c>
      <c r="D24" s="17"/>
      <c r="E24" s="18">
        <f>3.65-0.745</f>
        <v>2.9049999999999998</v>
      </c>
      <c r="F24" s="66"/>
      <c r="G24" s="90">
        <f>87232.94416</f>
        <v>87232.944159999999</v>
      </c>
      <c r="H24" s="21"/>
      <c r="I24" s="22"/>
      <c r="J24" s="22"/>
      <c r="K24" s="22"/>
      <c r="L24" s="20"/>
      <c r="M24" s="22"/>
      <c r="N24" s="22"/>
      <c r="O24" s="22"/>
      <c r="P24" s="20"/>
      <c r="Q24" s="22"/>
      <c r="R24" s="22"/>
      <c r="S24" s="22"/>
      <c r="T24" s="20"/>
      <c r="U24" s="19"/>
      <c r="V24" s="19"/>
      <c r="W24" s="20">
        <f>E24</f>
        <v>2.9049999999999998</v>
      </c>
      <c r="X24" s="20"/>
      <c r="Y24" s="81">
        <f>G24</f>
        <v>87232.944159999999</v>
      </c>
      <c r="Z24" s="13"/>
      <c r="AA24" s="19"/>
      <c r="AB24" s="81"/>
      <c r="AC24" s="19"/>
      <c r="AD24" s="19"/>
      <c r="AE24" s="65"/>
      <c r="AF24" s="105"/>
      <c r="AG24" s="8"/>
      <c r="AH24" s="8"/>
    </row>
    <row r="25" spans="1:46" s="23" customFormat="1" ht="44.25" customHeight="1">
      <c r="A25" s="64">
        <v>7</v>
      </c>
      <c r="B25" s="16" t="s">
        <v>158</v>
      </c>
      <c r="C25" s="17" t="s">
        <v>17</v>
      </c>
      <c r="D25" s="17"/>
      <c r="E25" s="18">
        <v>1.85</v>
      </c>
      <c r="F25" s="18"/>
      <c r="G25" s="90">
        <v>51735.546900000001</v>
      </c>
      <c r="H25" s="21"/>
      <c r="I25" s="22"/>
      <c r="J25" s="22"/>
      <c r="K25" s="22"/>
      <c r="L25" s="20"/>
      <c r="M25" s="22"/>
      <c r="N25" s="22"/>
      <c r="O25" s="22"/>
      <c r="P25" s="20"/>
      <c r="Q25" s="22"/>
      <c r="R25" s="22"/>
      <c r="S25" s="22"/>
      <c r="T25" s="20"/>
      <c r="U25" s="19"/>
      <c r="V25" s="19"/>
      <c r="W25" s="20">
        <f>E25</f>
        <v>1.85</v>
      </c>
      <c r="X25" s="20"/>
      <c r="Y25" s="81">
        <f>G25</f>
        <v>51735.546900000001</v>
      </c>
      <c r="Z25" s="13"/>
      <c r="AA25" s="19"/>
      <c r="AB25" s="81"/>
      <c r="AC25" s="19"/>
      <c r="AD25" s="19"/>
      <c r="AE25" s="65"/>
      <c r="AF25" s="105"/>
      <c r="AG25" s="8"/>
      <c r="AH25" s="8"/>
    </row>
    <row r="26" spans="1:46" s="23" customFormat="1" ht="49.5" customHeight="1">
      <c r="A26" s="64">
        <v>8</v>
      </c>
      <c r="B26" s="16" t="s">
        <v>160</v>
      </c>
      <c r="C26" s="17" t="s">
        <v>17</v>
      </c>
      <c r="D26" s="17"/>
      <c r="E26" s="18">
        <v>1.4</v>
      </c>
      <c r="F26" s="18"/>
      <c r="G26" s="19">
        <v>36067.305959999998</v>
      </c>
      <c r="H26" s="21"/>
      <c r="I26" s="22"/>
      <c r="J26" s="22"/>
      <c r="K26" s="22"/>
      <c r="L26" s="20"/>
      <c r="M26" s="22"/>
      <c r="N26" s="22"/>
      <c r="O26" s="22"/>
      <c r="P26" s="20"/>
      <c r="Q26" s="22"/>
      <c r="R26" s="22"/>
      <c r="S26" s="22"/>
      <c r="T26" s="20"/>
      <c r="U26" s="19"/>
      <c r="V26" s="19"/>
      <c r="W26" s="20">
        <f>E26</f>
        <v>1.4</v>
      </c>
      <c r="X26" s="20"/>
      <c r="Y26" s="81">
        <f>G26</f>
        <v>36067.305959999998</v>
      </c>
      <c r="Z26" s="13"/>
      <c r="AA26" s="19"/>
      <c r="AB26" s="81"/>
      <c r="AC26" s="19"/>
      <c r="AD26" s="19"/>
      <c r="AE26" s="65"/>
      <c r="AF26" s="105"/>
      <c r="AG26" s="8"/>
      <c r="AH26" s="8"/>
    </row>
    <row r="27" spans="1:46" s="23" customFormat="1" ht="33.75" customHeight="1">
      <c r="A27" s="191" t="s">
        <v>105</v>
      </c>
      <c r="B27" s="192"/>
      <c r="C27" s="17"/>
      <c r="D27" s="17"/>
      <c r="E27" s="14">
        <f>SUM(E19:E26)</f>
        <v>18.044999999999998</v>
      </c>
      <c r="F27" s="14"/>
      <c r="G27" s="13">
        <f>SUM(G19:G26)</f>
        <v>791450.35159095586</v>
      </c>
      <c r="H27" s="14"/>
      <c r="I27" s="15"/>
      <c r="J27" s="15"/>
      <c r="K27" s="15"/>
      <c r="L27" s="14">
        <f>SUM(L19:L19)</f>
        <v>0</v>
      </c>
      <c r="M27" s="15">
        <f>SUM(M19:M19)</f>
        <v>0</v>
      </c>
      <c r="N27" s="15">
        <f>SUM(N19:N19)</f>
        <v>0</v>
      </c>
      <c r="O27" s="15"/>
      <c r="P27" s="14" t="e">
        <f>SUM(#REF!)</f>
        <v>#REF!</v>
      </c>
      <c r="Q27" s="15" t="e">
        <f>SUM(#REF!)</f>
        <v>#REF!</v>
      </c>
      <c r="R27" s="13" t="e">
        <f>SUM(#REF!)</f>
        <v>#REF!</v>
      </c>
      <c r="S27" s="15"/>
      <c r="T27" s="14"/>
      <c r="U27" s="13"/>
      <c r="V27" s="13">
        <f>SUM(V20:V22)</f>
        <v>0</v>
      </c>
      <c r="W27" s="13">
        <f>SUM(W19:W26)</f>
        <v>16.445</v>
      </c>
      <c r="X27" s="14"/>
      <c r="Y27" s="79">
        <f>SUM(Y19:Y26)</f>
        <v>648787.52817599999</v>
      </c>
      <c r="Z27" s="13">
        <f>SUM(Z20:Z23)</f>
        <v>1.5999999999999996</v>
      </c>
      <c r="AA27" s="14"/>
      <c r="AB27" s="79">
        <f>SUM(AB20:AB23)</f>
        <v>142662.82341495599</v>
      </c>
      <c r="AC27" s="13"/>
      <c r="AD27" s="13"/>
      <c r="AE27" s="63"/>
      <c r="AF27" s="107"/>
      <c r="AG27" s="8"/>
      <c r="AH27" s="8"/>
      <c r="AJ27" s="96">
        <f>T27+W27+Z27</f>
        <v>18.045000000000002</v>
      </c>
    </row>
    <row r="28" spans="1:46" s="23" customFormat="1" ht="12" hidden="1" customHeight="1">
      <c r="A28" s="181" t="s">
        <v>22</v>
      </c>
      <c r="B28" s="178"/>
      <c r="C28" s="178"/>
      <c r="D28" s="178"/>
      <c r="E28" s="178"/>
      <c r="F28" s="149"/>
      <c r="G28" s="13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9"/>
      <c r="V28" s="19"/>
      <c r="W28" s="19"/>
      <c r="X28" s="17"/>
      <c r="Y28" s="81"/>
      <c r="Z28" s="13"/>
      <c r="AA28" s="19"/>
      <c r="AB28" s="81"/>
      <c r="AC28" s="19"/>
      <c r="AD28" s="19"/>
      <c r="AE28" s="65"/>
      <c r="AF28" s="105"/>
      <c r="AG28" s="8"/>
      <c r="AH28" s="8"/>
    </row>
    <row r="29" spans="1:46" s="23" customFormat="1" ht="12" hidden="1" customHeight="1">
      <c r="A29" s="64">
        <v>13</v>
      </c>
      <c r="B29" s="16" t="s">
        <v>69</v>
      </c>
      <c r="C29" s="17" t="s">
        <v>17</v>
      </c>
      <c r="D29" s="17"/>
      <c r="E29" s="18"/>
      <c r="F29" s="18"/>
      <c r="G29" s="19"/>
      <c r="H29" s="21"/>
      <c r="I29" s="22"/>
      <c r="J29" s="22"/>
      <c r="K29" s="22"/>
      <c r="L29" s="27"/>
      <c r="M29" s="28"/>
      <c r="N29" s="22"/>
      <c r="O29" s="22"/>
      <c r="P29" s="20"/>
      <c r="Q29" s="22"/>
      <c r="R29" s="22"/>
      <c r="S29" s="22"/>
      <c r="T29" s="20"/>
      <c r="U29" s="19"/>
      <c r="V29" s="19"/>
      <c r="W29" s="19">
        <f>E29</f>
        <v>0</v>
      </c>
      <c r="X29" s="20"/>
      <c r="Y29" s="81">
        <f>G29</f>
        <v>0</v>
      </c>
      <c r="Z29" s="13"/>
      <c r="AA29" s="19"/>
      <c r="AB29" s="81"/>
      <c r="AC29" s="19"/>
      <c r="AD29" s="19"/>
      <c r="AE29" s="65"/>
      <c r="AF29" s="105"/>
      <c r="AG29" s="8"/>
      <c r="AH29" s="8"/>
    </row>
    <row r="30" spans="1:46" s="23" customFormat="1" ht="12" hidden="1" customHeight="1">
      <c r="A30" s="67">
        <v>5</v>
      </c>
      <c r="B30" s="16" t="s">
        <v>131</v>
      </c>
      <c r="C30" s="17"/>
      <c r="D30" s="17"/>
      <c r="E30" s="18"/>
      <c r="F30" s="18"/>
      <c r="G30" s="19"/>
      <c r="H30" s="21"/>
      <c r="I30" s="22"/>
      <c r="J30" s="22"/>
      <c r="K30" s="22"/>
      <c r="L30" s="27"/>
      <c r="M30" s="28"/>
      <c r="N30" s="22"/>
      <c r="O30" s="22"/>
      <c r="P30" s="20"/>
      <c r="Q30" s="22"/>
      <c r="R30" s="22"/>
      <c r="S30" s="22"/>
      <c r="T30" s="20"/>
      <c r="U30" s="19"/>
      <c r="V30" s="19"/>
      <c r="W30" s="20">
        <f>E30</f>
        <v>0</v>
      </c>
      <c r="X30" s="20"/>
      <c r="Y30" s="81">
        <f>G30</f>
        <v>0</v>
      </c>
      <c r="Z30" s="13"/>
      <c r="AA30" s="19"/>
      <c r="AB30" s="81"/>
      <c r="AC30" s="19"/>
      <c r="AD30" s="19"/>
      <c r="AE30" s="65"/>
      <c r="AF30" s="105"/>
      <c r="AG30" s="8"/>
      <c r="AH30" s="8"/>
    </row>
    <row r="31" spans="1:46" s="23" customFormat="1" ht="12" hidden="1" customHeight="1">
      <c r="A31" s="182" t="s">
        <v>106</v>
      </c>
      <c r="B31" s="183"/>
      <c r="C31" s="17"/>
      <c r="D31" s="17"/>
      <c r="E31" s="14">
        <f>E30</f>
        <v>0</v>
      </c>
      <c r="F31" s="14"/>
      <c r="G31" s="13">
        <f>G30</f>
        <v>0</v>
      </c>
      <c r="H31" s="14" t="e">
        <f>SUM(#REF!)</f>
        <v>#REF!</v>
      </c>
      <c r="I31" s="15" t="e">
        <f>SUM(#REF!)</f>
        <v>#REF!</v>
      </c>
      <c r="J31" s="15" t="e">
        <f>SUM(#REF!)</f>
        <v>#REF!</v>
      </c>
      <c r="K31" s="15"/>
      <c r="L31" s="14" t="e">
        <f>SUM(#REF!)</f>
        <v>#REF!</v>
      </c>
      <c r="M31" s="15" t="e">
        <f>SUM(#REF!)</f>
        <v>#REF!</v>
      </c>
      <c r="N31" s="15" t="e">
        <f>SUM(#REF!)</f>
        <v>#REF!</v>
      </c>
      <c r="O31" s="15" t="e">
        <f>SUM(#REF!)</f>
        <v>#REF!</v>
      </c>
      <c r="P31" s="37" t="e">
        <f>SUM(#REF!)</f>
        <v>#REF!</v>
      </c>
      <c r="Q31" s="15" t="e">
        <f>SUM(#REF!)</f>
        <v>#REF!</v>
      </c>
      <c r="R31" s="15" t="e">
        <f>SUM(#REF!)</f>
        <v>#REF!</v>
      </c>
      <c r="S31" s="15"/>
      <c r="T31" s="14"/>
      <c r="U31" s="13"/>
      <c r="V31" s="13"/>
      <c r="W31" s="13">
        <f>W30</f>
        <v>0</v>
      </c>
      <c r="X31" s="14"/>
      <c r="Y31" s="79">
        <f>Y30</f>
        <v>0</v>
      </c>
      <c r="Z31" s="13"/>
      <c r="AA31" s="13"/>
      <c r="AB31" s="79"/>
      <c r="AC31" s="13"/>
      <c r="AD31" s="13"/>
      <c r="AE31" s="63"/>
      <c r="AF31" s="107"/>
      <c r="AG31" s="8"/>
      <c r="AH31" s="8"/>
      <c r="AJ31" s="96">
        <f>T31+W31+Z31</f>
        <v>0</v>
      </c>
    </row>
    <row r="32" spans="1:46" s="23" customFormat="1" ht="27" customHeight="1">
      <c r="A32" s="181" t="s">
        <v>171</v>
      </c>
      <c r="B32" s="178"/>
      <c r="C32" s="178"/>
      <c r="D32" s="178"/>
      <c r="E32" s="178"/>
      <c r="F32" s="149"/>
      <c r="G32" s="13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9"/>
      <c r="V32" s="19"/>
      <c r="W32" s="19"/>
      <c r="X32" s="17"/>
      <c r="Y32" s="81"/>
      <c r="Z32" s="13"/>
      <c r="AA32" s="19"/>
      <c r="AB32" s="81"/>
      <c r="AC32" s="19"/>
      <c r="AD32" s="19"/>
      <c r="AE32" s="65"/>
      <c r="AF32" s="105"/>
      <c r="AG32" s="8"/>
      <c r="AH32" s="8"/>
    </row>
    <row r="33" spans="1:37" s="23" customFormat="1" ht="43.5" hidden="1" customHeight="1">
      <c r="A33" s="64"/>
      <c r="B33" s="16" t="s">
        <v>36</v>
      </c>
      <c r="C33" s="17" t="s">
        <v>28</v>
      </c>
      <c r="D33" s="17"/>
      <c r="E33" s="18"/>
      <c r="F33" s="18"/>
      <c r="G33" s="19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9"/>
      <c r="V33" s="19"/>
      <c r="W33" s="19"/>
      <c r="X33" s="29"/>
      <c r="Y33" s="82"/>
      <c r="Z33" s="13"/>
      <c r="AA33" s="19"/>
      <c r="AB33" s="81"/>
      <c r="AC33" s="19"/>
      <c r="AD33" s="19"/>
      <c r="AE33" s="65"/>
      <c r="AF33" s="105"/>
      <c r="AG33" s="8"/>
      <c r="AH33" s="8"/>
    </row>
    <row r="34" spans="1:37" s="23" customFormat="1" ht="45" hidden="1" customHeight="1">
      <c r="A34" s="64">
        <v>10</v>
      </c>
      <c r="B34" s="16" t="s">
        <v>44</v>
      </c>
      <c r="C34" s="17" t="s">
        <v>17</v>
      </c>
      <c r="D34" s="17"/>
      <c r="E34" s="20"/>
      <c r="F34" s="20"/>
      <c r="G34" s="19"/>
      <c r="H34" s="21"/>
      <c r="I34" s="22"/>
      <c r="J34" s="22"/>
      <c r="K34" s="22"/>
      <c r="L34" s="20"/>
      <c r="M34" s="22"/>
      <c r="N34" s="22"/>
      <c r="O34" s="22"/>
      <c r="P34" s="20"/>
      <c r="Q34" s="22"/>
      <c r="R34" s="22"/>
      <c r="S34" s="22"/>
      <c r="T34" s="20"/>
      <c r="U34" s="19"/>
      <c r="V34" s="19"/>
      <c r="W34" s="19"/>
      <c r="X34" s="20"/>
      <c r="Y34" s="81"/>
      <c r="Z34" s="13"/>
      <c r="AA34" s="19"/>
      <c r="AB34" s="81"/>
      <c r="AC34" s="19"/>
      <c r="AD34" s="19"/>
      <c r="AE34" s="65"/>
      <c r="AF34" s="105"/>
      <c r="AG34" s="8"/>
      <c r="AH34" s="8"/>
    </row>
    <row r="35" spans="1:37" s="23" customFormat="1" ht="45" hidden="1" customHeight="1">
      <c r="A35" s="64">
        <v>9</v>
      </c>
      <c r="B35" s="16" t="s">
        <v>37</v>
      </c>
      <c r="C35" s="17" t="s">
        <v>28</v>
      </c>
      <c r="D35" s="17"/>
      <c r="E35" s="18"/>
      <c r="F35" s="18"/>
      <c r="G35" s="19"/>
      <c r="H35" s="21"/>
      <c r="I35" s="22"/>
      <c r="J35" s="22"/>
      <c r="K35" s="22"/>
      <c r="L35" s="20"/>
      <c r="M35" s="22"/>
      <c r="N35" s="22"/>
      <c r="O35" s="22"/>
      <c r="P35" s="20"/>
      <c r="Q35" s="22"/>
      <c r="R35" s="22"/>
      <c r="S35" s="22"/>
      <c r="T35" s="20"/>
      <c r="U35" s="19"/>
      <c r="V35" s="19"/>
      <c r="W35" s="18">
        <f>E35</f>
        <v>0</v>
      </c>
      <c r="X35" s="20"/>
      <c r="Y35" s="81">
        <f>G35</f>
        <v>0</v>
      </c>
      <c r="Z35" s="13"/>
      <c r="AA35" s="19"/>
      <c r="AB35" s="81"/>
      <c r="AC35" s="19"/>
      <c r="AD35" s="19"/>
      <c r="AE35" s="65"/>
      <c r="AF35" s="105"/>
      <c r="AG35" s="8"/>
      <c r="AH35" s="8"/>
    </row>
    <row r="36" spans="1:37" s="23" customFormat="1" ht="51.75" customHeight="1">
      <c r="A36" s="64">
        <v>9</v>
      </c>
      <c r="B36" s="16" t="s">
        <v>132</v>
      </c>
      <c r="C36" s="17" t="s">
        <v>17</v>
      </c>
      <c r="D36" s="60">
        <v>4.8</v>
      </c>
      <c r="E36" s="18">
        <f>5-0.02</f>
        <v>4.9800000000000004</v>
      </c>
      <c r="F36" s="18"/>
      <c r="G36" s="90">
        <f>(96846.75*1.2)*1.073+0.1247</f>
        <v>124699.99999999999</v>
      </c>
      <c r="H36" s="21"/>
      <c r="I36" s="22"/>
      <c r="J36" s="22"/>
      <c r="K36" s="22"/>
      <c r="L36" s="20"/>
      <c r="M36" s="22"/>
      <c r="N36" s="22"/>
      <c r="O36" s="22"/>
      <c r="P36" s="20"/>
      <c r="Q36" s="22"/>
      <c r="R36" s="22"/>
      <c r="S36" s="22"/>
      <c r="T36" s="20"/>
      <c r="U36" s="19"/>
      <c r="V36" s="19"/>
      <c r="W36" s="18">
        <f>E36</f>
        <v>4.9800000000000004</v>
      </c>
      <c r="X36" s="20"/>
      <c r="Y36" s="81">
        <f>G36</f>
        <v>124699.99999999999</v>
      </c>
      <c r="Z36" s="13"/>
      <c r="AA36" s="19"/>
      <c r="AB36" s="81"/>
      <c r="AC36" s="19"/>
      <c r="AD36" s="19"/>
      <c r="AE36" s="65"/>
      <c r="AF36" s="105"/>
      <c r="AG36" s="8"/>
      <c r="AH36" s="8"/>
    </row>
    <row r="37" spans="1:37" s="23" customFormat="1" ht="45.75" hidden="1" customHeight="1">
      <c r="A37" s="64">
        <v>11</v>
      </c>
      <c r="B37" s="16" t="s">
        <v>90</v>
      </c>
      <c r="C37" s="17" t="s">
        <v>17</v>
      </c>
      <c r="D37" s="17"/>
      <c r="E37" s="18"/>
      <c r="F37" s="18"/>
      <c r="G37" s="19"/>
      <c r="H37" s="21"/>
      <c r="I37" s="22"/>
      <c r="J37" s="22"/>
      <c r="K37" s="22"/>
      <c r="L37" s="20"/>
      <c r="M37" s="22"/>
      <c r="N37" s="22"/>
      <c r="O37" s="22"/>
      <c r="P37" s="20"/>
      <c r="Q37" s="22"/>
      <c r="R37" s="22"/>
      <c r="S37" s="22"/>
      <c r="T37" s="20"/>
      <c r="U37" s="19"/>
      <c r="V37" s="19"/>
      <c r="W37" s="18">
        <f t="shared" ref="W37:W38" si="1">E37</f>
        <v>0</v>
      </c>
      <c r="X37" s="20"/>
      <c r="Y37" s="81">
        <f t="shared" ref="Y37:Y38" si="2">G37</f>
        <v>0</v>
      </c>
      <c r="Z37" s="13"/>
      <c r="AA37" s="19"/>
      <c r="AB37" s="81"/>
      <c r="AC37" s="19"/>
      <c r="AD37" s="19"/>
      <c r="AE37" s="65"/>
      <c r="AF37" s="105"/>
      <c r="AG37" s="8"/>
      <c r="AH37" s="8"/>
    </row>
    <row r="38" spans="1:37" s="23" customFormat="1" ht="3.75" hidden="1" customHeight="1">
      <c r="A38" s="64">
        <v>12</v>
      </c>
      <c r="B38" s="16" t="s">
        <v>68</v>
      </c>
      <c r="C38" s="17" t="s">
        <v>17</v>
      </c>
      <c r="D38" s="17"/>
      <c r="E38" s="18"/>
      <c r="F38" s="18"/>
      <c r="G38" s="19"/>
      <c r="H38" s="21"/>
      <c r="I38" s="22"/>
      <c r="J38" s="22"/>
      <c r="K38" s="22"/>
      <c r="L38" s="20"/>
      <c r="M38" s="22"/>
      <c r="N38" s="22"/>
      <c r="O38" s="22"/>
      <c r="P38" s="20"/>
      <c r="Q38" s="22"/>
      <c r="R38" s="22"/>
      <c r="S38" s="22"/>
      <c r="T38" s="20"/>
      <c r="U38" s="19"/>
      <c r="V38" s="19"/>
      <c r="W38" s="18">
        <f t="shared" si="1"/>
        <v>0</v>
      </c>
      <c r="X38" s="20"/>
      <c r="Y38" s="81">
        <f t="shared" si="2"/>
        <v>0</v>
      </c>
      <c r="Z38" s="13"/>
      <c r="AA38" s="19"/>
      <c r="AB38" s="81"/>
      <c r="AC38" s="19"/>
      <c r="AD38" s="19"/>
      <c r="AE38" s="65"/>
      <c r="AF38" s="105"/>
      <c r="AG38" s="8"/>
      <c r="AH38" s="8"/>
    </row>
    <row r="39" spans="1:37" s="23" customFormat="1" ht="38.25" customHeight="1">
      <c r="A39" s="191" t="s">
        <v>172</v>
      </c>
      <c r="B39" s="192"/>
      <c r="C39" s="17"/>
      <c r="D39" s="17"/>
      <c r="E39" s="14">
        <f>SUM(E33:E38)</f>
        <v>4.9800000000000004</v>
      </c>
      <c r="F39" s="14"/>
      <c r="G39" s="13">
        <f>SUM(G33:G38)</f>
        <v>124699.99999999999</v>
      </c>
      <c r="H39" s="14" t="e">
        <f>SUM(#REF!)</f>
        <v>#REF!</v>
      </c>
      <c r="I39" s="15" t="e">
        <f>SUM(#REF!)</f>
        <v>#REF!</v>
      </c>
      <c r="J39" s="15" t="e">
        <f>SUM(#REF!)</f>
        <v>#REF!</v>
      </c>
      <c r="K39" s="15"/>
      <c r="L39" s="14" t="e">
        <f>SUM(#REF!)</f>
        <v>#REF!</v>
      </c>
      <c r="M39" s="15"/>
      <c r="N39" s="15"/>
      <c r="O39" s="15"/>
      <c r="P39" s="14">
        <f>SUM(P34:P34)</f>
        <v>0</v>
      </c>
      <c r="Q39" s="15">
        <f>SUM(Q34:Q34)</f>
        <v>0</v>
      </c>
      <c r="R39" s="15">
        <f>SUM(R34:R34)</f>
        <v>0</v>
      </c>
      <c r="S39" s="15"/>
      <c r="T39" s="14"/>
      <c r="U39" s="13"/>
      <c r="V39" s="13"/>
      <c r="W39" s="13">
        <f>SUM(W35:W38)</f>
        <v>4.9800000000000004</v>
      </c>
      <c r="X39" s="14"/>
      <c r="Y39" s="79">
        <f>SUM(Y35:Y38)</f>
        <v>124699.99999999999</v>
      </c>
      <c r="Z39" s="13"/>
      <c r="AA39" s="13"/>
      <c r="AB39" s="79"/>
      <c r="AC39" s="13"/>
      <c r="AD39" s="13"/>
      <c r="AE39" s="63"/>
      <c r="AF39" s="107"/>
      <c r="AG39" s="8"/>
      <c r="AH39" s="8"/>
      <c r="AJ39" s="96">
        <f>T39+W39+Z39</f>
        <v>4.9800000000000004</v>
      </c>
    </row>
    <row r="40" spans="1:37" s="23" customFormat="1" ht="29.25" customHeight="1">
      <c r="A40" s="181" t="s">
        <v>24</v>
      </c>
      <c r="B40" s="178"/>
      <c r="C40" s="178"/>
      <c r="D40" s="178"/>
      <c r="E40" s="178"/>
      <c r="F40" s="149"/>
      <c r="G40" s="13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9"/>
      <c r="V40" s="19"/>
      <c r="W40" s="19"/>
      <c r="X40" s="17"/>
      <c r="Y40" s="81"/>
      <c r="Z40" s="13"/>
      <c r="AA40" s="19"/>
      <c r="AB40" s="81"/>
      <c r="AC40" s="19"/>
      <c r="AD40" s="19"/>
      <c r="AE40" s="65"/>
      <c r="AF40" s="105"/>
      <c r="AG40" s="8"/>
      <c r="AH40" s="8"/>
    </row>
    <row r="41" spans="1:37" s="23" customFormat="1" ht="60.75" customHeight="1">
      <c r="A41" s="64">
        <v>10</v>
      </c>
      <c r="B41" s="26" t="s">
        <v>167</v>
      </c>
      <c r="C41" s="17" t="s">
        <v>28</v>
      </c>
      <c r="D41" s="149"/>
      <c r="E41" s="21">
        <v>1.6</v>
      </c>
      <c r="F41" s="149"/>
      <c r="G41" s="90">
        <v>29843.538530000002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9"/>
      <c r="V41" s="19"/>
      <c r="W41" s="20">
        <f>E41</f>
        <v>1.6</v>
      </c>
      <c r="X41" s="17"/>
      <c r="Y41" s="81">
        <f>G41</f>
        <v>29843.538530000002</v>
      </c>
      <c r="Z41" s="13"/>
      <c r="AA41" s="19"/>
      <c r="AB41" s="81"/>
      <c r="AC41" s="19"/>
      <c r="AD41" s="19"/>
      <c r="AE41" s="65"/>
      <c r="AF41" s="105"/>
      <c r="AG41" s="8"/>
      <c r="AH41" s="8"/>
    </row>
    <row r="42" spans="1:37" s="23" customFormat="1" ht="65.25" customHeight="1">
      <c r="A42" s="64">
        <v>11</v>
      </c>
      <c r="B42" s="26" t="s">
        <v>142</v>
      </c>
      <c r="C42" s="17" t="s">
        <v>17</v>
      </c>
      <c r="D42" s="17"/>
      <c r="E42" s="21">
        <v>5.4</v>
      </c>
      <c r="F42" s="21"/>
      <c r="G42" s="90">
        <v>130244.10676</v>
      </c>
      <c r="H42" s="21"/>
      <c r="I42" s="22"/>
      <c r="J42" s="22"/>
      <c r="K42" s="22"/>
      <c r="L42" s="27"/>
      <c r="M42" s="28"/>
      <c r="N42" s="22"/>
      <c r="O42" s="22"/>
      <c r="P42" s="20"/>
      <c r="Q42" s="22"/>
      <c r="R42" s="22"/>
      <c r="S42" s="22"/>
      <c r="T42" s="20"/>
      <c r="U42" s="19"/>
      <c r="V42" s="19"/>
      <c r="W42" s="21">
        <f>E42</f>
        <v>5.4</v>
      </c>
      <c r="X42" s="20"/>
      <c r="Y42" s="81">
        <f>G42</f>
        <v>130244.10676</v>
      </c>
      <c r="Z42" s="13"/>
      <c r="AA42" s="19"/>
      <c r="AB42" s="81"/>
      <c r="AC42" s="19"/>
      <c r="AD42" s="19"/>
      <c r="AE42" s="65"/>
      <c r="AF42" s="105"/>
      <c r="AG42" s="8"/>
      <c r="AH42" s="8"/>
    </row>
    <row r="43" spans="1:37" s="23" customFormat="1" ht="45" hidden="1" customHeight="1" thickBot="1">
      <c r="A43" s="64"/>
      <c r="B43" s="26" t="s">
        <v>70</v>
      </c>
      <c r="C43" s="17" t="s">
        <v>17</v>
      </c>
      <c r="D43" s="17"/>
      <c r="E43" s="21"/>
      <c r="F43" s="21"/>
      <c r="G43" s="19"/>
      <c r="H43" s="21"/>
      <c r="I43" s="22"/>
      <c r="J43" s="22"/>
      <c r="K43" s="22"/>
      <c r="L43" s="27"/>
      <c r="M43" s="28"/>
      <c r="N43" s="22"/>
      <c r="O43" s="22"/>
      <c r="P43" s="20"/>
      <c r="Q43" s="22"/>
      <c r="R43" s="22"/>
      <c r="S43" s="22"/>
      <c r="T43" s="20"/>
      <c r="U43" s="19"/>
      <c r="V43" s="19"/>
      <c r="W43" s="21">
        <f>E43</f>
        <v>0</v>
      </c>
      <c r="X43" s="20"/>
      <c r="Y43" s="81">
        <f>G43</f>
        <v>0</v>
      </c>
      <c r="Z43" s="13"/>
      <c r="AA43" s="19"/>
      <c r="AB43" s="81"/>
      <c r="AC43" s="19"/>
      <c r="AD43" s="19"/>
      <c r="AE43" s="65"/>
      <c r="AF43" s="105"/>
      <c r="AG43" s="8"/>
      <c r="AH43" s="8"/>
    </row>
    <row r="44" spans="1:37" s="23" customFormat="1" ht="30" customHeight="1">
      <c r="A44" s="191" t="s">
        <v>107</v>
      </c>
      <c r="B44" s="192"/>
      <c r="C44" s="17"/>
      <c r="D44" s="17"/>
      <c r="E44" s="14">
        <f>SUM(E41:E43)</f>
        <v>7</v>
      </c>
      <c r="F44" s="14"/>
      <c r="G44" s="13">
        <f>SUM(G41:G43)</f>
        <v>160087.64528999999</v>
      </c>
      <c r="H44" s="14" t="e">
        <f>SUM(#REF!)</f>
        <v>#REF!</v>
      </c>
      <c r="I44" s="15" t="e">
        <f>SUM(#REF!)</f>
        <v>#REF!</v>
      </c>
      <c r="J44" s="15" t="e">
        <f>SUM(#REF!)</f>
        <v>#REF!</v>
      </c>
      <c r="K44" s="15"/>
      <c r="L44" s="14" t="e">
        <f>SUM(#REF!)</f>
        <v>#REF!</v>
      </c>
      <c r="M44" s="15" t="e">
        <f>SUM(#REF!)</f>
        <v>#REF!</v>
      </c>
      <c r="N44" s="15" t="e">
        <f>SUM(#REF!)</f>
        <v>#REF!</v>
      </c>
      <c r="O44" s="15"/>
      <c r="P44" s="14" t="e">
        <f>SUM(#REF!)</f>
        <v>#REF!</v>
      </c>
      <c r="Q44" s="15" t="e">
        <f>SUM(#REF!)</f>
        <v>#REF!</v>
      </c>
      <c r="R44" s="15" t="e">
        <f>SUM(#REF!)</f>
        <v>#REF!</v>
      </c>
      <c r="S44" s="15"/>
      <c r="T44" s="14"/>
      <c r="U44" s="13"/>
      <c r="V44" s="13"/>
      <c r="W44" s="13">
        <f>SUM(W41:W43)</f>
        <v>7</v>
      </c>
      <c r="X44" s="14"/>
      <c r="Y44" s="79">
        <f>SUM(Y41:Y43)</f>
        <v>160087.64528999999</v>
      </c>
      <c r="Z44" s="13"/>
      <c r="AA44" s="13"/>
      <c r="AB44" s="79"/>
      <c r="AC44" s="13"/>
      <c r="AD44" s="13"/>
      <c r="AE44" s="63"/>
      <c r="AF44" s="107"/>
      <c r="AG44" s="8"/>
      <c r="AH44" s="8"/>
      <c r="AJ44" s="96">
        <f>T44+W44+Z44</f>
        <v>7</v>
      </c>
    </row>
    <row r="45" spans="1:37" s="23" customFormat="1" ht="27.75" customHeight="1">
      <c r="A45" s="181" t="s">
        <v>25</v>
      </c>
      <c r="B45" s="178"/>
      <c r="C45" s="178"/>
      <c r="D45" s="178"/>
      <c r="E45" s="178"/>
      <c r="F45" s="149"/>
      <c r="G45" s="13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9"/>
      <c r="V45" s="19"/>
      <c r="W45" s="19"/>
      <c r="X45" s="17"/>
      <c r="Y45" s="81"/>
      <c r="Z45" s="13"/>
      <c r="AA45" s="19"/>
      <c r="AB45" s="81"/>
      <c r="AC45" s="19"/>
      <c r="AD45" s="19"/>
      <c r="AE45" s="65"/>
      <c r="AF45" s="105"/>
      <c r="AG45" s="8"/>
      <c r="AH45" s="8"/>
    </row>
    <row r="46" spans="1:37" s="23" customFormat="1" ht="49.5" hidden="1" customHeight="1">
      <c r="A46" s="64">
        <v>19</v>
      </c>
      <c r="B46" s="26" t="s">
        <v>45</v>
      </c>
      <c r="C46" s="17" t="s">
        <v>17</v>
      </c>
      <c r="D46" s="17"/>
      <c r="E46" s="29"/>
      <c r="F46" s="29"/>
      <c r="G46" s="19"/>
      <c r="H46" s="21"/>
      <c r="I46" s="22"/>
      <c r="J46" s="22"/>
      <c r="K46" s="22"/>
      <c r="L46" s="27"/>
      <c r="M46" s="28"/>
      <c r="N46" s="22"/>
      <c r="O46" s="22"/>
      <c r="P46" s="20"/>
      <c r="Q46" s="22"/>
      <c r="R46" s="22"/>
      <c r="S46" s="22"/>
      <c r="T46" s="29"/>
      <c r="U46" s="19"/>
      <c r="V46" s="19"/>
      <c r="W46" s="19"/>
      <c r="X46" s="20"/>
      <c r="Y46" s="81"/>
      <c r="Z46" s="13"/>
      <c r="AA46" s="19"/>
      <c r="AB46" s="81"/>
      <c r="AC46" s="19"/>
      <c r="AD46" s="19"/>
      <c r="AE46" s="65"/>
      <c r="AF46" s="105"/>
      <c r="AG46" s="8"/>
      <c r="AH46" s="8"/>
    </row>
    <row r="47" spans="1:37" s="23" customFormat="1" ht="43.5" customHeight="1">
      <c r="A47" s="64">
        <v>12</v>
      </c>
      <c r="B47" s="26" t="s">
        <v>46</v>
      </c>
      <c r="C47" s="17" t="s">
        <v>17</v>
      </c>
      <c r="D47" s="17"/>
      <c r="E47" s="29">
        <f>24.2-11.5</f>
        <v>12.7</v>
      </c>
      <c r="F47" s="29"/>
      <c r="G47" s="19">
        <v>303504.53000000003</v>
      </c>
      <c r="H47" s="21"/>
      <c r="I47" s="22"/>
      <c r="J47" s="22"/>
      <c r="K47" s="22"/>
      <c r="L47" s="27"/>
      <c r="M47" s="28"/>
      <c r="N47" s="22"/>
      <c r="O47" s="22"/>
      <c r="P47" s="20"/>
      <c r="Q47" s="22"/>
      <c r="R47" s="22"/>
      <c r="S47" s="22"/>
      <c r="T47" s="20">
        <v>12.7</v>
      </c>
      <c r="U47" s="24"/>
      <c r="V47" s="19">
        <v>101295.31540000001</v>
      </c>
      <c r="W47" s="19"/>
      <c r="X47" s="20"/>
      <c r="Y47" s="82"/>
      <c r="Z47" s="13"/>
      <c r="AA47" s="19"/>
      <c r="AB47" s="81"/>
      <c r="AC47" s="19"/>
      <c r="AD47" s="19"/>
      <c r="AE47" s="65"/>
      <c r="AF47" s="105"/>
      <c r="AG47" s="8"/>
      <c r="AH47" s="8"/>
      <c r="AK47" s="92">
        <f>G47-V47</f>
        <v>202209.21460000001</v>
      </c>
    </row>
    <row r="48" spans="1:37" s="23" customFormat="1" ht="61.5" customHeight="1">
      <c r="A48" s="64">
        <v>13</v>
      </c>
      <c r="B48" s="26" t="s">
        <v>143</v>
      </c>
      <c r="C48" s="17" t="s">
        <v>17</v>
      </c>
      <c r="D48" s="17"/>
      <c r="E48" s="29">
        <v>6.85</v>
      </c>
      <c r="F48" s="29"/>
      <c r="G48" s="19">
        <f>E48*27500+11625+10000</f>
        <v>210000</v>
      </c>
      <c r="H48" s="21"/>
      <c r="I48" s="22"/>
      <c r="J48" s="22"/>
      <c r="K48" s="22"/>
      <c r="L48" s="27"/>
      <c r="M48" s="28"/>
      <c r="N48" s="22"/>
      <c r="O48" s="22"/>
      <c r="P48" s="20"/>
      <c r="Q48" s="22"/>
      <c r="R48" s="22"/>
      <c r="S48" s="22"/>
      <c r="T48" s="29"/>
      <c r="U48" s="19"/>
      <c r="V48" s="19"/>
      <c r="W48" s="20"/>
      <c r="X48" s="20"/>
      <c r="Y48" s="82">
        <v>100000</v>
      </c>
      <c r="Z48" s="20">
        <f>E48</f>
        <v>6.85</v>
      </c>
      <c r="AA48" s="19"/>
      <c r="AB48" s="81">
        <f>G48-Y48</f>
        <v>110000</v>
      </c>
      <c r="AC48" s="19"/>
      <c r="AD48" s="19"/>
      <c r="AE48" s="65"/>
      <c r="AF48" s="105"/>
      <c r="AG48" s="8"/>
      <c r="AH48" s="8"/>
    </row>
    <row r="49" spans="1:43" s="23" customFormat="1" ht="32.25" customHeight="1">
      <c r="A49" s="191" t="s">
        <v>108</v>
      </c>
      <c r="B49" s="192"/>
      <c r="C49" s="17"/>
      <c r="D49" s="17"/>
      <c r="E49" s="14">
        <f>SUM(E46:E48)</f>
        <v>19.549999999999997</v>
      </c>
      <c r="F49" s="14"/>
      <c r="G49" s="13">
        <f>SUM(G46:G48)</f>
        <v>513504.53</v>
      </c>
      <c r="H49" s="14" t="e">
        <f>SUM(#REF!)</f>
        <v>#REF!</v>
      </c>
      <c r="I49" s="15" t="e">
        <f>SUM(#REF!)</f>
        <v>#REF!</v>
      </c>
      <c r="J49" s="15" t="e">
        <f>SUM(#REF!)</f>
        <v>#REF!</v>
      </c>
      <c r="K49" s="15"/>
      <c r="L49" s="14" t="e">
        <f>SUM(#REF!)</f>
        <v>#REF!</v>
      </c>
      <c r="M49" s="15" t="e">
        <f>SUM(#REF!)</f>
        <v>#REF!</v>
      </c>
      <c r="N49" s="15" t="e">
        <f>SUM(#REF!)</f>
        <v>#REF!</v>
      </c>
      <c r="O49" s="15" t="e">
        <f>SUM(#REF!)</f>
        <v>#REF!</v>
      </c>
      <c r="P49" s="14">
        <f>SUM(P46:P48)</f>
        <v>0</v>
      </c>
      <c r="Q49" s="15">
        <f>SUM(Q46:Q48)</f>
        <v>0</v>
      </c>
      <c r="R49" s="15">
        <f>SUM(R46:R48)</f>
        <v>0</v>
      </c>
      <c r="S49" s="15">
        <f>SUM(S46:S48)</f>
        <v>0</v>
      </c>
      <c r="T49" s="14">
        <f>SUM(T46:T48)</f>
        <v>12.7</v>
      </c>
      <c r="U49" s="13"/>
      <c r="V49" s="13">
        <f>SUM(V46:V48)</f>
        <v>101295.31540000001</v>
      </c>
      <c r="W49" s="14">
        <f>SUM(W46:W48)</f>
        <v>0</v>
      </c>
      <c r="X49" s="14"/>
      <c r="Y49" s="79">
        <f>SUM(Y46:Y48)</f>
        <v>100000</v>
      </c>
      <c r="Z49" s="13">
        <f>SUM(Z48)</f>
        <v>6.85</v>
      </c>
      <c r="AA49" s="13"/>
      <c r="AB49" s="79">
        <f>SUM(AB48)</f>
        <v>110000</v>
      </c>
      <c r="AC49" s="13"/>
      <c r="AD49" s="13"/>
      <c r="AE49" s="63"/>
      <c r="AF49" s="107"/>
      <c r="AG49" s="8"/>
      <c r="AH49" s="8"/>
      <c r="AJ49" s="96">
        <f>T49+W49+Z49</f>
        <v>19.549999999999997</v>
      </c>
    </row>
    <row r="50" spans="1:43" s="23" customFormat="1" ht="30.75" hidden="1" customHeight="1">
      <c r="A50" s="181" t="s">
        <v>26</v>
      </c>
      <c r="B50" s="178"/>
      <c r="C50" s="178"/>
      <c r="D50" s="178"/>
      <c r="E50" s="178"/>
      <c r="F50" s="149"/>
      <c r="G50" s="13"/>
      <c r="H50" s="17"/>
      <c r="I50" s="17"/>
      <c r="J50" s="17"/>
      <c r="K50" s="17"/>
      <c r="L50" s="17"/>
      <c r="M50" s="17"/>
      <c r="N50" s="17"/>
      <c r="O50" s="17"/>
      <c r="P50" s="17"/>
      <c r="Q50" s="22"/>
      <c r="R50" s="17"/>
      <c r="S50" s="17"/>
      <c r="T50" s="17"/>
      <c r="U50" s="19"/>
      <c r="V50" s="19"/>
      <c r="W50" s="19"/>
      <c r="X50" s="17"/>
      <c r="Y50" s="81"/>
      <c r="Z50" s="13"/>
      <c r="AA50" s="19"/>
      <c r="AB50" s="81"/>
      <c r="AC50" s="19"/>
      <c r="AD50" s="19"/>
      <c r="AE50" s="65"/>
      <c r="AF50" s="105"/>
      <c r="AG50" s="8"/>
      <c r="AH50" s="8"/>
    </row>
    <row r="51" spans="1:43" s="23" customFormat="1" ht="48" hidden="1" customHeight="1">
      <c r="A51" s="64"/>
      <c r="B51" s="26" t="s">
        <v>47</v>
      </c>
      <c r="C51" s="17" t="s">
        <v>17</v>
      </c>
      <c r="D51" s="17"/>
      <c r="E51" s="29"/>
      <c r="F51" s="29"/>
      <c r="G51" s="19"/>
      <c r="H51" s="21"/>
      <c r="I51" s="22"/>
      <c r="J51" s="22"/>
      <c r="K51" s="22"/>
      <c r="L51" s="27"/>
      <c r="M51" s="28"/>
      <c r="N51" s="22"/>
      <c r="O51" s="22"/>
      <c r="P51" s="27"/>
      <c r="Q51" s="28"/>
      <c r="R51" s="22"/>
      <c r="S51" s="22"/>
      <c r="T51" s="20"/>
      <c r="U51" s="19"/>
      <c r="V51" s="19"/>
      <c r="W51" s="19"/>
      <c r="X51" s="20"/>
      <c r="Y51" s="82"/>
      <c r="Z51" s="13"/>
      <c r="AA51" s="19"/>
      <c r="AB51" s="81"/>
      <c r="AC51" s="19"/>
      <c r="AD51" s="19"/>
      <c r="AE51" s="65"/>
      <c r="AF51" s="105"/>
      <c r="AG51" s="8"/>
      <c r="AH51" s="8"/>
    </row>
    <row r="52" spans="1:43" s="23" customFormat="1" ht="45.75" hidden="1" customHeight="1">
      <c r="A52" s="64"/>
      <c r="B52" s="26" t="s">
        <v>48</v>
      </c>
      <c r="C52" s="17" t="s">
        <v>17</v>
      </c>
      <c r="D52" s="17"/>
      <c r="E52" s="29"/>
      <c r="F52" s="21"/>
      <c r="G52" s="19"/>
      <c r="H52" s="21"/>
      <c r="I52" s="22"/>
      <c r="J52" s="22"/>
      <c r="K52" s="22"/>
      <c r="L52" s="27"/>
      <c r="M52" s="28"/>
      <c r="N52" s="22"/>
      <c r="O52" s="22"/>
      <c r="P52" s="27"/>
      <c r="Q52" s="28"/>
      <c r="R52" s="22"/>
      <c r="S52" s="22"/>
      <c r="T52" s="29"/>
      <c r="U52" s="19"/>
      <c r="V52" s="19"/>
      <c r="W52" s="21"/>
      <c r="X52" s="20"/>
      <c r="Y52" s="81"/>
      <c r="Z52" s="13"/>
      <c r="AA52" s="19"/>
      <c r="AB52" s="81"/>
      <c r="AC52" s="19"/>
      <c r="AD52" s="19"/>
      <c r="AE52" s="65"/>
      <c r="AF52" s="105"/>
      <c r="AG52" s="8"/>
      <c r="AH52" s="8"/>
    </row>
    <row r="53" spans="1:43" s="23" customFormat="1" ht="43.5" hidden="1" customHeight="1">
      <c r="A53" s="64">
        <v>10</v>
      </c>
      <c r="B53" s="26" t="s">
        <v>95</v>
      </c>
      <c r="C53" s="17"/>
      <c r="D53" s="17"/>
      <c r="E53" s="21"/>
      <c r="F53" s="21"/>
      <c r="G53" s="19"/>
      <c r="H53" s="21"/>
      <c r="I53" s="22"/>
      <c r="J53" s="22"/>
      <c r="K53" s="22"/>
      <c r="L53" s="27"/>
      <c r="M53" s="28"/>
      <c r="N53" s="22"/>
      <c r="O53" s="22"/>
      <c r="P53" s="27"/>
      <c r="Q53" s="28"/>
      <c r="R53" s="22"/>
      <c r="S53" s="22"/>
      <c r="T53" s="29"/>
      <c r="U53" s="19"/>
      <c r="V53" s="19"/>
      <c r="W53" s="21"/>
      <c r="X53" s="20"/>
      <c r="Y53" s="81"/>
      <c r="Z53" s="13"/>
      <c r="AA53" s="19"/>
      <c r="AB53" s="81"/>
      <c r="AC53" s="19"/>
      <c r="AD53" s="19"/>
      <c r="AE53" s="65"/>
      <c r="AF53" s="105"/>
      <c r="AG53" s="8"/>
      <c r="AH53" s="8"/>
    </row>
    <row r="54" spans="1:43" s="23" customFormat="1" ht="32.25" hidden="1" customHeight="1">
      <c r="A54" s="191" t="s">
        <v>109</v>
      </c>
      <c r="B54" s="192"/>
      <c r="C54" s="192"/>
      <c r="D54" s="151"/>
      <c r="E54" s="14">
        <f>SUM(E52:E53)</f>
        <v>0</v>
      </c>
      <c r="F54" s="14"/>
      <c r="G54" s="13">
        <f>SUM(G52:G53)</f>
        <v>0</v>
      </c>
      <c r="H54" s="14" t="e">
        <f>SUM(#REF!)</f>
        <v>#REF!</v>
      </c>
      <c r="I54" s="15" t="e">
        <f>SUM(#REF!)</f>
        <v>#REF!</v>
      </c>
      <c r="J54" s="15" t="e">
        <f>SUM(#REF!)</f>
        <v>#REF!</v>
      </c>
      <c r="K54" s="15"/>
      <c r="L54" s="14" t="e">
        <f>SUM(#REF!)</f>
        <v>#REF!</v>
      </c>
      <c r="M54" s="15" t="e">
        <f>SUM(#REF!)</f>
        <v>#REF!</v>
      </c>
      <c r="N54" s="15" t="e">
        <f>SUM(#REF!)</f>
        <v>#REF!</v>
      </c>
      <c r="O54" s="15" t="e">
        <f>SUM(#REF!)</f>
        <v>#REF!</v>
      </c>
      <c r="P54" s="14">
        <f t="shared" ref="P54:V54" si="3">SUM(P51:P52)</f>
        <v>0</v>
      </c>
      <c r="Q54" s="15">
        <f t="shared" si="3"/>
        <v>0</v>
      </c>
      <c r="R54" s="15">
        <f t="shared" si="3"/>
        <v>0</v>
      </c>
      <c r="S54" s="15">
        <f t="shared" si="3"/>
        <v>0</v>
      </c>
      <c r="T54" s="14">
        <f t="shared" si="3"/>
        <v>0</v>
      </c>
      <c r="U54" s="13">
        <f t="shared" si="3"/>
        <v>0</v>
      </c>
      <c r="V54" s="13">
        <f t="shared" si="3"/>
        <v>0</v>
      </c>
      <c r="W54" s="13">
        <f>SUM(W52)</f>
        <v>0</v>
      </c>
      <c r="X54" s="14"/>
      <c r="Y54" s="79">
        <f>SUM(Y52:Y53)</f>
        <v>0</v>
      </c>
      <c r="Z54" s="13"/>
      <c r="AA54" s="13"/>
      <c r="AB54" s="79"/>
      <c r="AC54" s="13"/>
      <c r="AD54" s="13"/>
      <c r="AE54" s="63"/>
      <c r="AF54" s="107"/>
      <c r="AG54" s="8"/>
      <c r="AH54" s="8"/>
      <c r="AJ54" s="96">
        <f>T54+W54+Z54</f>
        <v>0</v>
      </c>
    </row>
    <row r="55" spans="1:43" s="23" customFormat="1" ht="28.5" customHeight="1">
      <c r="A55" s="181" t="s">
        <v>27</v>
      </c>
      <c r="B55" s="178"/>
      <c r="C55" s="178"/>
      <c r="D55" s="178"/>
      <c r="E55" s="178"/>
      <c r="F55" s="149"/>
      <c r="G55" s="13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9"/>
      <c r="V55" s="19"/>
      <c r="W55" s="19"/>
      <c r="X55" s="17"/>
      <c r="Y55" s="81"/>
      <c r="Z55" s="13"/>
      <c r="AA55" s="19"/>
      <c r="AB55" s="81"/>
      <c r="AC55" s="19"/>
      <c r="AD55" s="19"/>
      <c r="AE55" s="65"/>
      <c r="AF55" s="105"/>
      <c r="AG55" s="8"/>
      <c r="AH55" s="8"/>
      <c r="AO55" s="23" t="s">
        <v>21</v>
      </c>
    </row>
    <row r="56" spans="1:43" s="23" customFormat="1" ht="39" customHeight="1">
      <c r="A56" s="64">
        <v>14</v>
      </c>
      <c r="B56" s="26" t="s">
        <v>133</v>
      </c>
      <c r="C56" s="17" t="s">
        <v>23</v>
      </c>
      <c r="D56" s="17"/>
      <c r="E56" s="29">
        <v>3.9</v>
      </c>
      <c r="F56" s="29"/>
      <c r="G56" s="19">
        <f>V56+Y56</f>
        <v>90872.591809999998</v>
      </c>
      <c r="H56" s="21"/>
      <c r="I56" s="22"/>
      <c r="J56" s="22"/>
      <c r="K56" s="22"/>
      <c r="L56" s="27"/>
      <c r="M56" s="28"/>
      <c r="N56" s="22"/>
      <c r="O56" s="22"/>
      <c r="P56" s="20"/>
      <c r="Q56" s="22"/>
      <c r="R56" s="22"/>
      <c r="S56" s="22"/>
      <c r="T56" s="20">
        <v>3.9</v>
      </c>
      <c r="U56" s="19"/>
      <c r="V56" s="19">
        <v>90872.591809999998</v>
      </c>
      <c r="W56" s="29"/>
      <c r="X56" s="20"/>
      <c r="Y56" s="81"/>
      <c r="Z56" s="13"/>
      <c r="AA56" s="19"/>
      <c r="AB56" s="81"/>
      <c r="AC56" s="19"/>
      <c r="AD56" s="19"/>
      <c r="AE56" s="65"/>
      <c r="AF56" s="105"/>
      <c r="AG56" s="8"/>
      <c r="AH56" s="8"/>
      <c r="AL56" s="23" t="s">
        <v>19</v>
      </c>
    </row>
    <row r="57" spans="1:43" s="23" customFormat="1" ht="42.75" hidden="1" customHeight="1">
      <c r="A57" s="64"/>
      <c r="B57" s="26" t="s">
        <v>49</v>
      </c>
      <c r="C57" s="17" t="s">
        <v>20</v>
      </c>
      <c r="D57" s="17"/>
      <c r="E57" s="29"/>
      <c r="F57" s="29"/>
      <c r="G57" s="19"/>
      <c r="H57" s="21"/>
      <c r="I57" s="22"/>
      <c r="J57" s="22"/>
      <c r="K57" s="22"/>
      <c r="L57" s="27"/>
      <c r="M57" s="28"/>
      <c r="N57" s="22"/>
      <c r="O57" s="22"/>
      <c r="P57" s="20"/>
      <c r="Q57" s="22"/>
      <c r="R57" s="22"/>
      <c r="S57" s="22"/>
      <c r="T57" s="20"/>
      <c r="U57" s="19"/>
      <c r="V57" s="19"/>
      <c r="W57" s="19"/>
      <c r="X57" s="20"/>
      <c r="Y57" s="81"/>
      <c r="Z57" s="13"/>
      <c r="AA57" s="19"/>
      <c r="AB57" s="81"/>
      <c r="AC57" s="19"/>
      <c r="AD57" s="19"/>
      <c r="AE57" s="65"/>
      <c r="AF57" s="105"/>
      <c r="AG57" s="8"/>
      <c r="AH57" s="8"/>
    </row>
    <row r="58" spans="1:43" s="23" customFormat="1" ht="42.75" hidden="1" customHeight="1">
      <c r="A58" s="64">
        <v>13</v>
      </c>
      <c r="B58" s="26" t="s">
        <v>134</v>
      </c>
      <c r="C58" s="17"/>
      <c r="D58" s="17"/>
      <c r="E58" s="29"/>
      <c r="F58" s="29"/>
      <c r="G58" s="19"/>
      <c r="H58" s="21"/>
      <c r="I58" s="22"/>
      <c r="J58" s="22"/>
      <c r="K58" s="22"/>
      <c r="L58" s="27"/>
      <c r="M58" s="28"/>
      <c r="N58" s="22"/>
      <c r="O58" s="22"/>
      <c r="P58" s="20"/>
      <c r="Q58" s="22"/>
      <c r="R58" s="22"/>
      <c r="S58" s="22"/>
      <c r="T58" s="20"/>
      <c r="U58" s="19"/>
      <c r="V58" s="19"/>
      <c r="W58" s="20">
        <f>E58</f>
        <v>0</v>
      </c>
      <c r="X58" s="20"/>
      <c r="Y58" s="81">
        <f>G58</f>
        <v>0</v>
      </c>
      <c r="Z58" s="13"/>
      <c r="AA58" s="19"/>
      <c r="AB58" s="81"/>
      <c r="AC58" s="19"/>
      <c r="AD58" s="19"/>
      <c r="AE58" s="65"/>
      <c r="AF58" s="105"/>
      <c r="AG58" s="8"/>
      <c r="AH58" s="8"/>
      <c r="AQ58" s="23" t="s">
        <v>21</v>
      </c>
    </row>
    <row r="59" spans="1:43" s="23" customFormat="1" ht="48" customHeight="1">
      <c r="A59" s="64">
        <v>15</v>
      </c>
      <c r="B59" s="26" t="s">
        <v>71</v>
      </c>
      <c r="C59" s="17" t="s">
        <v>17</v>
      </c>
      <c r="D59" s="17"/>
      <c r="E59" s="29">
        <v>9.5</v>
      </c>
      <c r="F59" s="29"/>
      <c r="G59" s="19">
        <f>Y59+AB59</f>
        <v>350000</v>
      </c>
      <c r="H59" s="21"/>
      <c r="I59" s="22"/>
      <c r="J59" s="22"/>
      <c r="K59" s="22"/>
      <c r="L59" s="27"/>
      <c r="M59" s="28"/>
      <c r="N59" s="22"/>
      <c r="O59" s="22"/>
      <c r="P59" s="20"/>
      <c r="Q59" s="22"/>
      <c r="R59" s="22"/>
      <c r="S59" s="22"/>
      <c r="T59" s="20"/>
      <c r="U59" s="19"/>
      <c r="V59" s="19"/>
      <c r="W59" s="19"/>
      <c r="X59" s="20"/>
      <c r="Y59" s="81">
        <f>115000-15000</f>
        <v>100000</v>
      </c>
      <c r="Z59" s="29">
        <f>E59</f>
        <v>9.5</v>
      </c>
      <c r="AA59" s="19"/>
      <c r="AB59" s="19">
        <v>250000</v>
      </c>
      <c r="AC59" s="19"/>
      <c r="AD59" s="19"/>
      <c r="AE59" s="65"/>
      <c r="AF59" s="105"/>
      <c r="AG59" s="8"/>
      <c r="AH59" s="8"/>
    </row>
    <row r="60" spans="1:43" s="23" customFormat="1" ht="31.5" customHeight="1">
      <c r="A60" s="181" t="s">
        <v>110</v>
      </c>
      <c r="B60" s="178"/>
      <c r="C60" s="17"/>
      <c r="D60" s="17"/>
      <c r="E60" s="14">
        <f>SUM(E56:E59)</f>
        <v>13.4</v>
      </c>
      <c r="F60" s="14"/>
      <c r="G60" s="13">
        <f>SUM(G56:G59)</f>
        <v>440872.59181000001</v>
      </c>
      <c r="H60" s="14" t="e">
        <f>SUM(#REF!)</f>
        <v>#REF!</v>
      </c>
      <c r="I60" s="15" t="e">
        <f>SUM(#REF!)</f>
        <v>#REF!</v>
      </c>
      <c r="J60" s="15" t="e">
        <f>SUM(#REF!)</f>
        <v>#REF!</v>
      </c>
      <c r="K60" s="15"/>
      <c r="L60" s="14" t="e">
        <f>SUM(#REF!)</f>
        <v>#REF!</v>
      </c>
      <c r="M60" s="15" t="e">
        <f>SUM(#REF!)</f>
        <v>#REF!</v>
      </c>
      <c r="N60" s="15" t="e">
        <f>SUM(#REF!)</f>
        <v>#REF!</v>
      </c>
      <c r="O60" s="15" t="e">
        <f>SUM(#REF!)</f>
        <v>#REF!</v>
      </c>
      <c r="P60" s="14" t="e">
        <f>SUM(#REF!)</f>
        <v>#REF!</v>
      </c>
      <c r="Q60" s="15" t="e">
        <f>SUM(#REF!)</f>
        <v>#REF!</v>
      </c>
      <c r="R60" s="15" t="e">
        <f>SUM(#REF!)</f>
        <v>#REF!</v>
      </c>
      <c r="S60" s="15"/>
      <c r="T60" s="14">
        <f>SUM(T56:T57)</f>
        <v>3.9</v>
      </c>
      <c r="U60" s="13"/>
      <c r="V60" s="13">
        <f>SUM(V56:V57)</f>
        <v>90872.591809999998</v>
      </c>
      <c r="W60" s="13">
        <f>SUM(W56:W59)</f>
        <v>0</v>
      </c>
      <c r="X60" s="14"/>
      <c r="Y60" s="79">
        <f>SUM(Y56:Y59)</f>
        <v>100000</v>
      </c>
      <c r="Z60" s="13">
        <f>SUM(Z56:Z59)</f>
        <v>9.5</v>
      </c>
      <c r="AA60" s="14"/>
      <c r="AB60" s="79">
        <f>SUM(AB56:AB59)</f>
        <v>250000</v>
      </c>
      <c r="AC60" s="13"/>
      <c r="AD60" s="13"/>
      <c r="AE60" s="63"/>
      <c r="AF60" s="107"/>
      <c r="AG60" s="8"/>
      <c r="AH60" s="8"/>
      <c r="AJ60" s="96">
        <f>T60+W60+Z60</f>
        <v>13.4</v>
      </c>
    </row>
    <row r="61" spans="1:43" s="23" customFormat="1" ht="27.75" hidden="1" customHeight="1">
      <c r="A61" s="181" t="s">
        <v>50</v>
      </c>
      <c r="B61" s="178"/>
      <c r="C61" s="178"/>
      <c r="D61" s="178"/>
      <c r="E61" s="178"/>
      <c r="F61" s="149"/>
      <c r="G61" s="13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9"/>
      <c r="V61" s="19"/>
      <c r="W61" s="19"/>
      <c r="X61" s="17"/>
      <c r="Y61" s="81"/>
      <c r="Z61" s="13"/>
      <c r="AA61" s="19"/>
      <c r="AB61" s="81"/>
      <c r="AC61" s="19"/>
      <c r="AD61" s="19"/>
      <c r="AE61" s="65"/>
      <c r="AF61" s="105"/>
      <c r="AG61" s="8"/>
      <c r="AH61" s="8"/>
    </row>
    <row r="62" spans="1:43" s="23" customFormat="1" ht="40.5" hidden="1" customHeight="1">
      <c r="A62" s="64">
        <v>12</v>
      </c>
      <c r="B62" s="26" t="s">
        <v>136</v>
      </c>
      <c r="C62" s="17"/>
      <c r="D62" s="17"/>
      <c r="E62" s="29"/>
      <c r="F62" s="29"/>
      <c r="G62" s="19"/>
      <c r="H62" s="21"/>
      <c r="I62" s="22"/>
      <c r="J62" s="22"/>
      <c r="K62" s="22"/>
      <c r="L62" s="27"/>
      <c r="M62" s="28"/>
      <c r="N62" s="22"/>
      <c r="O62" s="22"/>
      <c r="P62" s="20"/>
      <c r="Q62" s="22"/>
      <c r="R62" s="22"/>
      <c r="S62" s="22"/>
      <c r="T62" s="20"/>
      <c r="U62" s="19"/>
      <c r="V62" s="19"/>
      <c r="W62" s="29"/>
      <c r="X62" s="20"/>
      <c r="Y62" s="81"/>
      <c r="Z62" s="13"/>
      <c r="AA62" s="19"/>
      <c r="AB62" s="81"/>
      <c r="AC62" s="19"/>
      <c r="AD62" s="19"/>
      <c r="AE62" s="65"/>
      <c r="AF62" s="105"/>
      <c r="AG62" s="8"/>
      <c r="AH62" s="8"/>
    </row>
    <row r="63" spans="1:43" s="23" customFormat="1" ht="46.5" hidden="1" customHeight="1" thickBot="1">
      <c r="A63" s="64"/>
      <c r="B63" s="26" t="s">
        <v>51</v>
      </c>
      <c r="C63" s="17" t="s">
        <v>17</v>
      </c>
      <c r="D63" s="17"/>
      <c r="E63" s="29"/>
      <c r="F63" s="29"/>
      <c r="G63" s="19"/>
      <c r="H63" s="21"/>
      <c r="I63" s="22"/>
      <c r="J63" s="22"/>
      <c r="K63" s="22"/>
      <c r="L63" s="27"/>
      <c r="M63" s="28"/>
      <c r="N63" s="22"/>
      <c r="O63" s="22"/>
      <c r="P63" s="20"/>
      <c r="Q63" s="22"/>
      <c r="R63" s="22"/>
      <c r="S63" s="22"/>
      <c r="T63" s="20"/>
      <c r="U63" s="19"/>
      <c r="V63" s="19"/>
      <c r="W63" s="19"/>
      <c r="X63" s="20"/>
      <c r="Y63" s="81"/>
      <c r="Z63" s="13"/>
      <c r="AA63" s="19"/>
      <c r="AB63" s="81"/>
      <c r="AC63" s="19"/>
      <c r="AD63" s="19"/>
      <c r="AE63" s="65"/>
      <c r="AF63" s="105"/>
      <c r="AG63" s="8"/>
      <c r="AH63" s="8"/>
    </row>
    <row r="64" spans="1:43" s="23" customFormat="1" ht="30.75" hidden="1" customHeight="1">
      <c r="A64" s="191" t="s">
        <v>111</v>
      </c>
      <c r="B64" s="192"/>
      <c r="C64" s="17"/>
      <c r="D64" s="17"/>
      <c r="E64" s="14">
        <f>SUM(E62:E63)</f>
        <v>0</v>
      </c>
      <c r="F64" s="14"/>
      <c r="G64" s="13">
        <f>SUM(G62:G63)</f>
        <v>0</v>
      </c>
      <c r="H64" s="14" t="e">
        <f>SUM(#REF!)</f>
        <v>#REF!</v>
      </c>
      <c r="I64" s="15" t="e">
        <f>SUM(#REF!)</f>
        <v>#REF!</v>
      </c>
      <c r="J64" s="15" t="e">
        <f>SUM(#REF!)</f>
        <v>#REF!</v>
      </c>
      <c r="K64" s="15"/>
      <c r="L64" s="14" t="e">
        <f>SUM(#REF!)</f>
        <v>#REF!</v>
      </c>
      <c r="M64" s="15" t="e">
        <f>SUM(#REF!)</f>
        <v>#REF!</v>
      </c>
      <c r="N64" s="15" t="e">
        <f>SUM(#REF!)</f>
        <v>#REF!</v>
      </c>
      <c r="O64" s="15" t="e">
        <f>SUM(#REF!)</f>
        <v>#REF!</v>
      </c>
      <c r="P64" s="14" t="e">
        <f>SUM(#REF!)</f>
        <v>#REF!</v>
      </c>
      <c r="Q64" s="15" t="e">
        <f>SUM(#REF!)</f>
        <v>#REF!</v>
      </c>
      <c r="R64" s="15" t="e">
        <f>SUM(#REF!)</f>
        <v>#REF!</v>
      </c>
      <c r="S64" s="15"/>
      <c r="T64" s="14"/>
      <c r="U64" s="13"/>
      <c r="V64" s="13"/>
      <c r="W64" s="13">
        <f>SUM(W62:W63)</f>
        <v>0</v>
      </c>
      <c r="X64" s="13"/>
      <c r="Y64" s="79">
        <f>SUM(Y62:Y63)</f>
        <v>0</v>
      </c>
      <c r="Z64" s="13"/>
      <c r="AA64" s="13"/>
      <c r="AB64" s="79"/>
      <c r="AC64" s="13"/>
      <c r="AD64" s="13"/>
      <c r="AE64" s="63"/>
      <c r="AF64" s="107"/>
      <c r="AG64" s="8"/>
      <c r="AH64" s="8"/>
      <c r="AJ64" s="96">
        <f>T64+W64+Z64</f>
        <v>0</v>
      </c>
    </row>
    <row r="65" spans="1:36" s="23" customFormat="1" ht="29.25" hidden="1" customHeight="1">
      <c r="A65" s="181" t="s">
        <v>29</v>
      </c>
      <c r="B65" s="178"/>
      <c r="C65" s="178"/>
      <c r="D65" s="178"/>
      <c r="E65" s="178"/>
      <c r="F65" s="149"/>
      <c r="G65" s="13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9"/>
      <c r="V65" s="19"/>
      <c r="W65" s="19"/>
      <c r="X65" s="17"/>
      <c r="Y65" s="81"/>
      <c r="Z65" s="13"/>
      <c r="AA65" s="19"/>
      <c r="AB65" s="81"/>
      <c r="AC65" s="19"/>
      <c r="AD65" s="19"/>
      <c r="AE65" s="65"/>
      <c r="AF65" s="105"/>
      <c r="AG65" s="8"/>
      <c r="AH65" s="8"/>
    </row>
    <row r="66" spans="1:36" s="23" customFormat="1" ht="34.5" hidden="1" customHeight="1">
      <c r="A66" s="64"/>
      <c r="B66" s="26" t="s">
        <v>96</v>
      </c>
      <c r="C66" s="17" t="s">
        <v>17</v>
      </c>
      <c r="D66" s="17"/>
      <c r="E66" s="29"/>
      <c r="F66" s="29"/>
      <c r="G66" s="19"/>
      <c r="H66" s="21"/>
      <c r="I66" s="22"/>
      <c r="J66" s="22"/>
      <c r="K66" s="22"/>
      <c r="L66" s="27"/>
      <c r="M66" s="28"/>
      <c r="N66" s="22"/>
      <c r="O66" s="22"/>
      <c r="P66" s="27"/>
      <c r="Q66" s="28"/>
      <c r="R66" s="22"/>
      <c r="S66" s="22"/>
      <c r="T66" s="20"/>
      <c r="U66" s="19"/>
      <c r="V66" s="19"/>
      <c r="W66" s="20"/>
      <c r="X66" s="20"/>
      <c r="Y66" s="81"/>
      <c r="Z66" s="13"/>
      <c r="AA66" s="19"/>
      <c r="AB66" s="81"/>
      <c r="AC66" s="19"/>
      <c r="AD66" s="19"/>
      <c r="AE66" s="65"/>
      <c r="AF66" s="105"/>
      <c r="AG66" s="8"/>
      <c r="AH66" s="8"/>
    </row>
    <row r="67" spans="1:36" s="23" customFormat="1" ht="57" hidden="1" customHeight="1">
      <c r="A67" s="64"/>
      <c r="B67" s="26" t="s">
        <v>97</v>
      </c>
      <c r="C67" s="17" t="s">
        <v>17</v>
      </c>
      <c r="D67" s="17"/>
      <c r="E67" s="29"/>
      <c r="F67" s="29"/>
      <c r="G67" s="19"/>
      <c r="H67" s="21"/>
      <c r="I67" s="22"/>
      <c r="J67" s="22"/>
      <c r="K67" s="22"/>
      <c r="L67" s="27"/>
      <c r="M67" s="28"/>
      <c r="N67" s="22"/>
      <c r="O67" s="22"/>
      <c r="P67" s="27"/>
      <c r="Q67" s="28"/>
      <c r="R67" s="22"/>
      <c r="S67" s="22"/>
      <c r="T67" s="20"/>
      <c r="U67" s="19"/>
      <c r="V67" s="19"/>
      <c r="W67" s="20"/>
      <c r="X67" s="20"/>
      <c r="Y67" s="81"/>
      <c r="Z67" s="13"/>
      <c r="AA67" s="19"/>
      <c r="AB67" s="81"/>
      <c r="AC67" s="19"/>
      <c r="AD67" s="19"/>
      <c r="AE67" s="65"/>
      <c r="AF67" s="105"/>
      <c r="AG67" s="8"/>
      <c r="AH67" s="8"/>
    </row>
    <row r="68" spans="1:36" s="23" customFormat="1" ht="51.75" hidden="1" customHeight="1">
      <c r="A68" s="64"/>
      <c r="B68" s="26" t="s">
        <v>98</v>
      </c>
      <c r="C68" s="17" t="s">
        <v>28</v>
      </c>
      <c r="D68" s="17"/>
      <c r="E68" s="29"/>
      <c r="F68" s="29"/>
      <c r="G68" s="19"/>
      <c r="H68" s="21"/>
      <c r="I68" s="22"/>
      <c r="J68" s="22"/>
      <c r="K68" s="22"/>
      <c r="L68" s="27"/>
      <c r="M68" s="28"/>
      <c r="N68" s="22"/>
      <c r="O68" s="22"/>
      <c r="P68" s="27"/>
      <c r="Q68" s="28"/>
      <c r="R68" s="22"/>
      <c r="S68" s="22"/>
      <c r="T68" s="20"/>
      <c r="U68" s="19"/>
      <c r="V68" s="19"/>
      <c r="W68" s="20"/>
      <c r="X68" s="20"/>
      <c r="Y68" s="81"/>
      <c r="Z68" s="13"/>
      <c r="AA68" s="19"/>
      <c r="AB68" s="81"/>
      <c r="AC68" s="19"/>
      <c r="AD68" s="19"/>
      <c r="AE68" s="65"/>
      <c r="AF68" s="105"/>
      <c r="AG68" s="8"/>
      <c r="AH68" s="8"/>
    </row>
    <row r="69" spans="1:36" s="23" customFormat="1" ht="36" hidden="1" customHeight="1">
      <c r="A69" s="191" t="s">
        <v>112</v>
      </c>
      <c r="B69" s="192"/>
      <c r="C69" s="17"/>
      <c r="D69" s="17"/>
      <c r="E69" s="13">
        <f>SUM(E66:E68)</f>
        <v>0</v>
      </c>
      <c r="F69" s="13"/>
      <c r="G69" s="13">
        <f>SUM(G66:G68)</f>
        <v>0</v>
      </c>
      <c r="H69" s="14"/>
      <c r="I69" s="15"/>
      <c r="J69" s="15"/>
      <c r="K69" s="15"/>
      <c r="L69" s="14"/>
      <c r="M69" s="15"/>
      <c r="N69" s="15"/>
      <c r="O69" s="15"/>
      <c r="P69" s="13"/>
      <c r="Q69" s="15"/>
      <c r="R69" s="15"/>
      <c r="S69" s="15"/>
      <c r="T69" s="13"/>
      <c r="U69" s="13"/>
      <c r="V69" s="13"/>
      <c r="W69" s="13">
        <f>SUM(W66:W68)</f>
        <v>0</v>
      </c>
      <c r="X69" s="13"/>
      <c r="Y69" s="79">
        <f>SUM(Y66:Y68)</f>
        <v>0</v>
      </c>
      <c r="Z69" s="13"/>
      <c r="AA69" s="13"/>
      <c r="AB69" s="79"/>
      <c r="AC69" s="13"/>
      <c r="AD69" s="13"/>
      <c r="AE69" s="63"/>
      <c r="AF69" s="107"/>
      <c r="AG69" s="8"/>
      <c r="AH69" s="8"/>
    </row>
    <row r="70" spans="1:36" s="23" customFormat="1" ht="27" customHeight="1">
      <c r="A70" s="181" t="s">
        <v>52</v>
      </c>
      <c r="B70" s="178"/>
      <c r="C70" s="178"/>
      <c r="D70" s="178"/>
      <c r="E70" s="178"/>
      <c r="F70" s="149"/>
      <c r="G70" s="13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9"/>
      <c r="V70" s="19"/>
      <c r="W70" s="19"/>
      <c r="X70" s="17"/>
      <c r="Y70" s="81"/>
      <c r="Z70" s="13"/>
      <c r="AA70" s="19"/>
      <c r="AB70" s="81"/>
      <c r="AC70" s="19"/>
      <c r="AD70" s="19"/>
      <c r="AE70" s="65"/>
      <c r="AF70" s="105"/>
      <c r="AG70" s="8"/>
      <c r="AH70" s="8"/>
    </row>
    <row r="71" spans="1:36" s="23" customFormat="1" ht="48" customHeight="1">
      <c r="A71" s="64">
        <v>16</v>
      </c>
      <c r="B71" s="26" t="s">
        <v>135</v>
      </c>
      <c r="C71" s="17" t="s">
        <v>23</v>
      </c>
      <c r="D71" s="17"/>
      <c r="E71" s="29">
        <v>4.0999999999999996</v>
      </c>
      <c r="F71" s="29"/>
      <c r="G71" s="19">
        <f>103403.06*1.2*1.073+1800+1500</f>
        <v>136441.78005599999</v>
      </c>
      <c r="H71" s="21"/>
      <c r="I71" s="22"/>
      <c r="J71" s="22"/>
      <c r="K71" s="22"/>
      <c r="L71" s="27"/>
      <c r="M71" s="28"/>
      <c r="N71" s="22"/>
      <c r="O71" s="22"/>
      <c r="P71" s="27"/>
      <c r="Q71" s="28"/>
      <c r="R71" s="22"/>
      <c r="S71" s="22"/>
      <c r="T71" s="20"/>
      <c r="U71" s="19"/>
      <c r="V71" s="19"/>
      <c r="W71" s="20">
        <f>E71</f>
        <v>4.0999999999999996</v>
      </c>
      <c r="X71" s="20"/>
      <c r="Y71" s="81">
        <f>G71</f>
        <v>136441.78005599999</v>
      </c>
      <c r="Z71" s="13"/>
      <c r="AA71" s="19"/>
      <c r="AB71" s="81"/>
      <c r="AC71" s="19"/>
      <c r="AD71" s="19"/>
      <c r="AE71" s="65"/>
      <c r="AF71" s="105"/>
      <c r="AG71" s="8"/>
      <c r="AH71" s="8"/>
    </row>
    <row r="72" spans="1:36" s="23" customFormat="1" ht="27" customHeight="1">
      <c r="A72" s="191" t="s">
        <v>113</v>
      </c>
      <c r="B72" s="192"/>
      <c r="C72" s="17"/>
      <c r="D72" s="17"/>
      <c r="E72" s="14">
        <f>E71</f>
        <v>4.0999999999999996</v>
      </c>
      <c r="F72" s="14"/>
      <c r="G72" s="13">
        <f>G71</f>
        <v>136441.78005599999</v>
      </c>
      <c r="H72" s="14"/>
      <c r="I72" s="15"/>
      <c r="J72" s="15"/>
      <c r="K72" s="15"/>
      <c r="L72" s="14"/>
      <c r="M72" s="15"/>
      <c r="N72" s="15"/>
      <c r="O72" s="15"/>
      <c r="P72" s="14"/>
      <c r="Q72" s="15"/>
      <c r="R72" s="15"/>
      <c r="S72" s="15"/>
      <c r="T72" s="14"/>
      <c r="U72" s="13"/>
      <c r="V72" s="13"/>
      <c r="W72" s="14">
        <f>W71</f>
        <v>4.0999999999999996</v>
      </c>
      <c r="X72" s="14"/>
      <c r="Y72" s="79">
        <f>Y71</f>
        <v>136441.78005599999</v>
      </c>
      <c r="Z72" s="13"/>
      <c r="AA72" s="13"/>
      <c r="AB72" s="79"/>
      <c r="AC72" s="13"/>
      <c r="AD72" s="13"/>
      <c r="AE72" s="63"/>
      <c r="AF72" s="107"/>
      <c r="AG72" s="8"/>
      <c r="AH72" s="8"/>
      <c r="AJ72" s="96">
        <f>T72+W72+Z72</f>
        <v>4.0999999999999996</v>
      </c>
    </row>
    <row r="73" spans="1:36" s="23" customFormat="1" ht="29.25" hidden="1" customHeight="1">
      <c r="A73" s="181" t="s">
        <v>30</v>
      </c>
      <c r="B73" s="178"/>
      <c r="C73" s="178"/>
      <c r="D73" s="178"/>
      <c r="E73" s="178"/>
      <c r="F73" s="149"/>
      <c r="G73" s="13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9"/>
      <c r="V73" s="19"/>
      <c r="W73" s="19"/>
      <c r="X73" s="17"/>
      <c r="Y73" s="81"/>
      <c r="Z73" s="13"/>
      <c r="AA73" s="19"/>
      <c r="AB73" s="81"/>
      <c r="AC73" s="19"/>
      <c r="AD73" s="19"/>
      <c r="AE73" s="65"/>
      <c r="AF73" s="105"/>
      <c r="AG73" s="8"/>
      <c r="AH73" s="8"/>
    </row>
    <row r="74" spans="1:36" s="23" customFormat="1" ht="40.5" hidden="1" customHeight="1">
      <c r="A74" s="64">
        <v>38</v>
      </c>
      <c r="B74" s="30" t="s">
        <v>53</v>
      </c>
      <c r="C74" s="17" t="s">
        <v>17</v>
      </c>
      <c r="D74" s="17"/>
      <c r="E74" s="21"/>
      <c r="F74" s="21"/>
      <c r="G74" s="19"/>
      <c r="H74" s="21"/>
      <c r="I74" s="22"/>
      <c r="J74" s="22"/>
      <c r="K74" s="22"/>
      <c r="L74" s="27"/>
      <c r="M74" s="28"/>
      <c r="N74" s="22"/>
      <c r="O74" s="22"/>
      <c r="P74" s="20"/>
      <c r="Q74" s="19"/>
      <c r="R74" s="22"/>
      <c r="S74" s="22"/>
      <c r="T74" s="20"/>
      <c r="U74" s="19"/>
      <c r="V74" s="19"/>
      <c r="W74" s="21">
        <f>E74</f>
        <v>0</v>
      </c>
      <c r="X74" s="19"/>
      <c r="Y74" s="81">
        <f>G74</f>
        <v>0</v>
      </c>
      <c r="Z74" s="13"/>
      <c r="AA74" s="19"/>
      <c r="AB74" s="81"/>
      <c r="AC74" s="19"/>
      <c r="AD74" s="19"/>
      <c r="AE74" s="65"/>
      <c r="AF74" s="105"/>
      <c r="AG74" s="8"/>
      <c r="AH74" s="8"/>
    </row>
    <row r="75" spans="1:36" s="23" customFormat="1" ht="48.75" hidden="1" customHeight="1">
      <c r="A75" s="64">
        <v>40</v>
      </c>
      <c r="B75" s="26" t="s">
        <v>73</v>
      </c>
      <c r="C75" s="17" t="s">
        <v>23</v>
      </c>
      <c r="D75" s="17"/>
      <c r="E75" s="21"/>
      <c r="F75" s="21"/>
      <c r="G75" s="19"/>
      <c r="H75" s="21"/>
      <c r="I75" s="22"/>
      <c r="J75" s="22"/>
      <c r="K75" s="22"/>
      <c r="L75" s="27"/>
      <c r="M75" s="28"/>
      <c r="N75" s="22"/>
      <c r="O75" s="22"/>
      <c r="P75" s="20"/>
      <c r="Q75" s="22"/>
      <c r="R75" s="22"/>
      <c r="S75" s="22"/>
      <c r="T75" s="20"/>
      <c r="U75" s="19"/>
      <c r="V75" s="19"/>
      <c r="W75" s="21">
        <f t="shared" ref="W75" si="4">E75</f>
        <v>0</v>
      </c>
      <c r="X75" s="19"/>
      <c r="Y75" s="81">
        <f t="shared" ref="Y75" si="5">G75</f>
        <v>0</v>
      </c>
      <c r="Z75" s="13"/>
      <c r="AA75" s="19"/>
      <c r="AB75" s="81"/>
      <c r="AC75" s="19"/>
      <c r="AD75" s="19"/>
      <c r="AE75" s="65"/>
      <c r="AF75" s="105"/>
      <c r="AG75" s="8"/>
      <c r="AH75" s="8"/>
    </row>
    <row r="76" spans="1:36" s="23" customFormat="1" ht="40.5" hidden="1" customHeight="1" thickBot="1">
      <c r="A76" s="64">
        <v>41</v>
      </c>
      <c r="B76" s="26" t="s">
        <v>74</v>
      </c>
      <c r="C76" s="17" t="s">
        <v>23</v>
      </c>
      <c r="D76" s="17"/>
      <c r="E76" s="21"/>
      <c r="F76" s="21"/>
      <c r="G76" s="19"/>
      <c r="H76" s="21"/>
      <c r="I76" s="22"/>
      <c r="J76" s="22"/>
      <c r="K76" s="22"/>
      <c r="L76" s="27"/>
      <c r="M76" s="28"/>
      <c r="N76" s="22"/>
      <c r="O76" s="22"/>
      <c r="P76" s="20"/>
      <c r="Q76" s="22"/>
      <c r="R76" s="22"/>
      <c r="S76" s="22"/>
      <c r="T76" s="20"/>
      <c r="U76" s="19"/>
      <c r="V76" s="19"/>
      <c r="W76" s="21"/>
      <c r="X76" s="19"/>
      <c r="Y76" s="81"/>
      <c r="Z76" s="13"/>
      <c r="AA76" s="19"/>
      <c r="AB76" s="81"/>
      <c r="AC76" s="19"/>
      <c r="AD76" s="19"/>
      <c r="AE76" s="65"/>
      <c r="AF76" s="105"/>
      <c r="AG76" s="8"/>
      <c r="AH76" s="8"/>
    </row>
    <row r="77" spans="1:36" s="23" customFormat="1" ht="32.25" hidden="1" customHeight="1" thickBot="1">
      <c r="A77" s="191" t="s">
        <v>54</v>
      </c>
      <c r="B77" s="192"/>
      <c r="C77" s="17"/>
      <c r="D77" s="17"/>
      <c r="E77" s="14">
        <f>SUM(E74:E76)</f>
        <v>0</v>
      </c>
      <c r="F77" s="14"/>
      <c r="G77" s="13">
        <f>SUM(G74:G76)</f>
        <v>0</v>
      </c>
      <c r="H77" s="14" t="e">
        <f>SUM(#REF!)</f>
        <v>#REF!</v>
      </c>
      <c r="I77" s="15" t="e">
        <f>SUM(#REF!)</f>
        <v>#REF!</v>
      </c>
      <c r="J77" s="15" t="e">
        <f>SUM(#REF!)</f>
        <v>#REF!</v>
      </c>
      <c r="K77" s="15"/>
      <c r="L77" s="14" t="e">
        <f>SUM(#REF!)</f>
        <v>#REF!</v>
      </c>
      <c r="M77" s="15" t="e">
        <f>SUM(#REF!)</f>
        <v>#REF!</v>
      </c>
      <c r="N77" s="15" t="e">
        <f>SUM(#REF!)</f>
        <v>#REF!</v>
      </c>
      <c r="O77" s="15" t="e">
        <f>SUM(#REF!)</f>
        <v>#REF!</v>
      </c>
      <c r="P77" s="14" t="e">
        <f>SUM(#REF!)</f>
        <v>#REF!</v>
      </c>
      <c r="Q77" s="15" t="e">
        <f>SUM(#REF!)</f>
        <v>#REF!</v>
      </c>
      <c r="R77" s="15" t="e">
        <f>SUM(#REF!)</f>
        <v>#REF!</v>
      </c>
      <c r="S77" s="15"/>
      <c r="T77" s="14">
        <f>SUM(T74:T74)</f>
        <v>0</v>
      </c>
      <c r="U77" s="13">
        <f>SUM(U74:U74)</f>
        <v>0</v>
      </c>
      <c r="V77" s="13">
        <f>SUM(V74:V74)</f>
        <v>0</v>
      </c>
      <c r="W77" s="13">
        <f>SUM(W74:W76)</f>
        <v>0</v>
      </c>
      <c r="X77" s="14"/>
      <c r="Y77" s="79">
        <f>SUM(Y74:Y76)</f>
        <v>0</v>
      </c>
      <c r="Z77" s="13"/>
      <c r="AA77" s="13"/>
      <c r="AB77" s="79"/>
      <c r="AC77" s="13"/>
      <c r="AD77" s="13"/>
      <c r="AE77" s="63"/>
      <c r="AF77" s="107"/>
      <c r="AG77" s="8"/>
      <c r="AH77" s="8"/>
    </row>
    <row r="78" spans="1:36" s="23" customFormat="1" ht="25.5" hidden="1" customHeight="1">
      <c r="A78" s="181" t="s">
        <v>38</v>
      </c>
      <c r="B78" s="178"/>
      <c r="C78" s="178"/>
      <c r="D78" s="178"/>
      <c r="E78" s="178"/>
      <c r="F78" s="149"/>
      <c r="G78" s="13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9"/>
      <c r="V78" s="19"/>
      <c r="W78" s="19"/>
      <c r="X78" s="17"/>
      <c r="Y78" s="81"/>
      <c r="Z78" s="13"/>
      <c r="AA78" s="19"/>
      <c r="AB78" s="81"/>
      <c r="AC78" s="19"/>
      <c r="AD78" s="19"/>
      <c r="AE78" s="65"/>
      <c r="AF78" s="105"/>
      <c r="AG78" s="8"/>
      <c r="AH78" s="8"/>
    </row>
    <row r="79" spans="1:36" s="23" customFormat="1" ht="62.25" hidden="1" customHeight="1">
      <c r="A79" s="64">
        <v>43</v>
      </c>
      <c r="B79" s="16" t="s">
        <v>55</v>
      </c>
      <c r="C79" s="17" t="s">
        <v>17</v>
      </c>
      <c r="D79" s="17"/>
      <c r="E79" s="21"/>
      <c r="F79" s="21"/>
      <c r="G79" s="19"/>
      <c r="H79" s="21"/>
      <c r="I79" s="22"/>
      <c r="J79" s="22"/>
      <c r="K79" s="22"/>
      <c r="L79" s="20"/>
      <c r="M79" s="22"/>
      <c r="N79" s="22"/>
      <c r="O79" s="22"/>
      <c r="P79" s="20"/>
      <c r="Q79" s="22"/>
      <c r="R79" s="22"/>
      <c r="S79" s="22"/>
      <c r="T79" s="20"/>
      <c r="U79" s="19"/>
      <c r="V79" s="19"/>
      <c r="W79" s="21">
        <f>E79</f>
        <v>0</v>
      </c>
      <c r="X79" s="20"/>
      <c r="Y79" s="81">
        <f>G79</f>
        <v>0</v>
      </c>
      <c r="Z79" s="13"/>
      <c r="AA79" s="19"/>
      <c r="AB79" s="81"/>
      <c r="AC79" s="19"/>
      <c r="AD79" s="19"/>
      <c r="AE79" s="65"/>
      <c r="AF79" s="105"/>
      <c r="AG79" s="8"/>
      <c r="AH79" s="8"/>
    </row>
    <row r="80" spans="1:36" s="23" customFormat="1" ht="72.75" hidden="1" customHeight="1" thickBot="1">
      <c r="A80" s="64">
        <v>44</v>
      </c>
      <c r="B80" s="26" t="s">
        <v>39</v>
      </c>
      <c r="C80" s="17" t="s">
        <v>17</v>
      </c>
      <c r="D80" s="17"/>
      <c r="E80" s="21"/>
      <c r="F80" s="21"/>
      <c r="G80" s="19"/>
      <c r="H80" s="21"/>
      <c r="I80" s="22"/>
      <c r="J80" s="22"/>
      <c r="K80" s="22"/>
      <c r="L80" s="20"/>
      <c r="M80" s="22"/>
      <c r="N80" s="22"/>
      <c r="O80" s="22"/>
      <c r="P80" s="20"/>
      <c r="Q80" s="22"/>
      <c r="R80" s="22"/>
      <c r="S80" s="22"/>
      <c r="T80" s="20"/>
      <c r="U80" s="19"/>
      <c r="V80" s="19"/>
      <c r="W80" s="21">
        <f>E80</f>
        <v>0</v>
      </c>
      <c r="X80" s="20"/>
      <c r="Y80" s="81">
        <f>G80</f>
        <v>0</v>
      </c>
      <c r="Z80" s="13"/>
      <c r="AA80" s="19"/>
      <c r="AB80" s="81"/>
      <c r="AC80" s="19"/>
      <c r="AD80" s="19"/>
      <c r="AE80" s="65"/>
      <c r="AF80" s="105"/>
      <c r="AG80" s="8"/>
      <c r="AH80" s="8"/>
    </row>
    <row r="81" spans="1:37" s="23" customFormat="1" ht="29.25" hidden="1" customHeight="1" thickBot="1">
      <c r="A81" s="191" t="s">
        <v>56</v>
      </c>
      <c r="B81" s="192"/>
      <c r="C81" s="33"/>
      <c r="D81" s="33"/>
      <c r="E81" s="14">
        <f>SUM(E79:E80)</f>
        <v>0</v>
      </c>
      <c r="F81" s="14"/>
      <c r="G81" s="13">
        <f>SUM(G79:G80)</f>
        <v>0</v>
      </c>
      <c r="H81" s="14" t="e">
        <f>SUM(#REF!)</f>
        <v>#REF!</v>
      </c>
      <c r="I81" s="15" t="e">
        <f>SUM(#REF!)</f>
        <v>#REF!</v>
      </c>
      <c r="J81" s="15" t="e">
        <f>SUM(#REF!)</f>
        <v>#REF!</v>
      </c>
      <c r="K81" s="15"/>
      <c r="L81" s="14" t="e">
        <f>SUM(#REF!)</f>
        <v>#REF!</v>
      </c>
      <c r="M81" s="15" t="e">
        <f>SUM(#REF!)</f>
        <v>#REF!</v>
      </c>
      <c r="N81" s="15" t="e">
        <f>SUM(#REF!)</f>
        <v>#REF!</v>
      </c>
      <c r="O81" s="15" t="e">
        <f>SUM(#REF!)</f>
        <v>#REF!</v>
      </c>
      <c r="P81" s="14" t="e">
        <f>SUM(#REF!)</f>
        <v>#REF!</v>
      </c>
      <c r="Q81" s="15" t="e">
        <f>SUM(#REF!)</f>
        <v>#REF!</v>
      </c>
      <c r="R81" s="15" t="e">
        <f>SUM(#REF!)</f>
        <v>#REF!</v>
      </c>
      <c r="S81" s="15"/>
      <c r="T81" s="14"/>
      <c r="U81" s="13"/>
      <c r="V81" s="13"/>
      <c r="W81" s="13">
        <f>SUM(W79:W80)</f>
        <v>0</v>
      </c>
      <c r="X81" s="14"/>
      <c r="Y81" s="79">
        <f>SUM(Y79:Y80)</f>
        <v>0</v>
      </c>
      <c r="Z81" s="13"/>
      <c r="AA81" s="13"/>
      <c r="AB81" s="79"/>
      <c r="AC81" s="13"/>
      <c r="AD81" s="13"/>
      <c r="AE81" s="63"/>
      <c r="AF81" s="107"/>
      <c r="AG81" s="8"/>
      <c r="AH81" s="8"/>
    </row>
    <row r="82" spans="1:37" s="23" customFormat="1" ht="30" customHeight="1">
      <c r="A82" s="181" t="s">
        <v>173</v>
      </c>
      <c r="B82" s="178"/>
      <c r="C82" s="178"/>
      <c r="D82" s="178"/>
      <c r="E82" s="178"/>
      <c r="F82" s="149"/>
      <c r="G82" s="13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9"/>
      <c r="V82" s="19"/>
      <c r="W82" s="19"/>
      <c r="X82" s="17"/>
      <c r="Y82" s="81"/>
      <c r="Z82" s="13"/>
      <c r="AA82" s="19"/>
      <c r="AB82" s="81"/>
      <c r="AC82" s="19"/>
      <c r="AD82" s="19"/>
      <c r="AE82" s="65"/>
      <c r="AF82" s="105"/>
      <c r="AG82" s="8"/>
      <c r="AH82" s="8"/>
    </row>
    <row r="83" spans="1:37" s="23" customFormat="1" ht="48" hidden="1" customHeight="1">
      <c r="A83" s="64">
        <v>33</v>
      </c>
      <c r="B83" s="30" t="s">
        <v>57</v>
      </c>
      <c r="C83" s="17" t="s">
        <v>17</v>
      </c>
      <c r="D83" s="17"/>
      <c r="E83" s="29"/>
      <c r="F83" s="29"/>
      <c r="G83" s="19"/>
      <c r="H83" s="21"/>
      <c r="I83" s="22"/>
      <c r="J83" s="22"/>
      <c r="K83" s="22"/>
      <c r="L83" s="27"/>
      <c r="M83" s="28"/>
      <c r="N83" s="22"/>
      <c r="O83" s="22"/>
      <c r="P83" s="20"/>
      <c r="Q83" s="22"/>
      <c r="R83" s="22"/>
      <c r="S83" s="22"/>
      <c r="T83" s="20"/>
      <c r="U83" s="19"/>
      <c r="V83" s="19"/>
      <c r="W83" s="19"/>
      <c r="X83" s="20"/>
      <c r="Y83" s="81"/>
      <c r="Z83" s="13"/>
      <c r="AA83" s="19"/>
      <c r="AB83" s="81"/>
      <c r="AC83" s="19"/>
      <c r="AD83" s="19"/>
      <c r="AE83" s="65"/>
      <c r="AF83" s="105"/>
      <c r="AG83" s="8"/>
      <c r="AH83" s="8"/>
    </row>
    <row r="84" spans="1:37" s="23" customFormat="1" ht="65.25" hidden="1" customHeight="1">
      <c r="A84" s="64"/>
      <c r="B84" s="30" t="s">
        <v>67</v>
      </c>
      <c r="C84" s="17"/>
      <c r="D84" s="17"/>
      <c r="E84" s="29"/>
      <c r="F84" s="29"/>
      <c r="G84" s="19"/>
      <c r="H84" s="21"/>
      <c r="I84" s="22"/>
      <c r="J84" s="22"/>
      <c r="K84" s="22"/>
      <c r="L84" s="27"/>
      <c r="M84" s="28"/>
      <c r="N84" s="22"/>
      <c r="O84" s="22"/>
      <c r="P84" s="20"/>
      <c r="Q84" s="22"/>
      <c r="R84" s="22"/>
      <c r="S84" s="22"/>
      <c r="T84" s="20"/>
      <c r="U84" s="19"/>
      <c r="V84" s="19"/>
      <c r="W84" s="29"/>
      <c r="X84" s="29"/>
      <c r="Y84" s="81"/>
      <c r="Z84" s="13"/>
      <c r="AA84" s="19"/>
      <c r="AB84" s="81"/>
      <c r="AC84" s="19"/>
      <c r="AD84" s="19"/>
      <c r="AE84" s="65"/>
      <c r="AF84" s="105"/>
      <c r="AG84" s="8"/>
      <c r="AH84" s="8"/>
    </row>
    <row r="85" spans="1:37" s="23" customFormat="1" ht="47.25" customHeight="1">
      <c r="A85" s="64">
        <v>17</v>
      </c>
      <c r="B85" s="26" t="s">
        <v>137</v>
      </c>
      <c r="C85" s="17" t="s">
        <v>17</v>
      </c>
      <c r="D85" s="17"/>
      <c r="E85" s="29">
        <v>9.6470000000000002</v>
      </c>
      <c r="F85" s="29"/>
      <c r="G85" s="19">
        <v>261742.54837999999</v>
      </c>
      <c r="H85" s="21"/>
      <c r="I85" s="22"/>
      <c r="J85" s="22"/>
      <c r="K85" s="22"/>
      <c r="L85" s="27"/>
      <c r="M85" s="28"/>
      <c r="N85" s="22"/>
      <c r="O85" s="22"/>
      <c r="P85" s="20"/>
      <c r="Q85" s="22"/>
      <c r="R85" s="22"/>
      <c r="S85" s="22"/>
      <c r="T85" s="20"/>
      <c r="U85" s="19"/>
      <c r="V85" s="19"/>
      <c r="W85" s="20"/>
      <c r="X85" s="20"/>
      <c r="Y85" s="81">
        <v>100000</v>
      </c>
      <c r="Z85" s="20">
        <f>E85</f>
        <v>9.6470000000000002</v>
      </c>
      <c r="AA85" s="19"/>
      <c r="AB85" s="19">
        <f>G85-Y85</f>
        <v>161742.54837999999</v>
      </c>
      <c r="AC85" s="19"/>
      <c r="AD85" s="19"/>
      <c r="AE85" s="65"/>
      <c r="AF85" s="105">
        <f>G85/E85</f>
        <v>27132.01496631077</v>
      </c>
      <c r="AG85" s="8"/>
      <c r="AH85" s="8"/>
    </row>
    <row r="86" spans="1:37" s="23" customFormat="1" ht="42" customHeight="1">
      <c r="A86" s="212" t="s">
        <v>174</v>
      </c>
      <c r="B86" s="183"/>
      <c r="C86" s="160"/>
      <c r="D86" s="151"/>
      <c r="E86" s="14">
        <f>SUM(E83:E85)</f>
        <v>9.6470000000000002</v>
      </c>
      <c r="F86" s="14"/>
      <c r="G86" s="13">
        <f>SUM(G83:G85)</f>
        <v>261742.54837999999</v>
      </c>
      <c r="H86" s="14" t="e">
        <f>SUM(#REF!)</f>
        <v>#REF!</v>
      </c>
      <c r="I86" s="15" t="e">
        <f>SUM(#REF!)</f>
        <v>#REF!</v>
      </c>
      <c r="J86" s="15" t="e">
        <f>SUM(#REF!)</f>
        <v>#REF!</v>
      </c>
      <c r="K86" s="15"/>
      <c r="L86" s="14" t="e">
        <f>SUM(#REF!)</f>
        <v>#REF!</v>
      </c>
      <c r="M86" s="15" t="e">
        <f>SUM(#REF!)</f>
        <v>#REF!</v>
      </c>
      <c r="N86" s="15" t="e">
        <f>SUM(#REF!)</f>
        <v>#REF!</v>
      </c>
      <c r="O86" s="15"/>
      <c r="P86" s="14">
        <f>SUM(P83:P83)</f>
        <v>0</v>
      </c>
      <c r="Q86" s="15">
        <f>SUM(Q83:Q83)</f>
        <v>0</v>
      </c>
      <c r="R86" s="15">
        <f>SUM(R83:R83)</f>
        <v>0</v>
      </c>
      <c r="S86" s="15">
        <f>SUM(S83:S83)</f>
        <v>0</v>
      </c>
      <c r="T86" s="14"/>
      <c r="U86" s="13"/>
      <c r="V86" s="13">
        <f>SUM(V83:V85)</f>
        <v>0</v>
      </c>
      <c r="W86" s="13">
        <f>SUM(W84:W85)</f>
        <v>0</v>
      </c>
      <c r="X86" s="14"/>
      <c r="Y86" s="79">
        <f>SUM(Y84:Y85)</f>
        <v>100000</v>
      </c>
      <c r="Z86" s="13">
        <f>SUM(Z84:Z85)</f>
        <v>9.6470000000000002</v>
      </c>
      <c r="AA86" s="14"/>
      <c r="AB86" s="79">
        <f>SUM(AB84:AB85)</f>
        <v>161742.54837999999</v>
      </c>
      <c r="AC86" s="13"/>
      <c r="AD86" s="13"/>
      <c r="AE86" s="63"/>
      <c r="AF86" s="107"/>
      <c r="AG86" s="8"/>
      <c r="AH86" s="8"/>
      <c r="AJ86" s="96">
        <f>T86+W86+Z86</f>
        <v>9.6470000000000002</v>
      </c>
    </row>
    <row r="87" spans="1:37" s="23" customFormat="1" ht="29.25" hidden="1" customHeight="1">
      <c r="A87" s="181" t="s">
        <v>31</v>
      </c>
      <c r="B87" s="178"/>
      <c r="C87" s="178"/>
      <c r="D87" s="178"/>
      <c r="E87" s="178"/>
      <c r="F87" s="149"/>
      <c r="G87" s="13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9"/>
      <c r="V87" s="19"/>
      <c r="W87" s="19"/>
      <c r="X87" s="17"/>
      <c r="Y87" s="81"/>
      <c r="Z87" s="13"/>
      <c r="AA87" s="19"/>
      <c r="AB87" s="81"/>
      <c r="AC87" s="19"/>
      <c r="AD87" s="19"/>
      <c r="AE87" s="65"/>
      <c r="AF87" s="105"/>
      <c r="AG87" s="8"/>
      <c r="AH87" s="8"/>
    </row>
    <row r="88" spans="1:37" s="23" customFormat="1" ht="42.75" hidden="1" customHeight="1">
      <c r="A88" s="64">
        <v>17</v>
      </c>
      <c r="B88" s="30" t="s">
        <v>99</v>
      </c>
      <c r="C88" s="17"/>
      <c r="D88" s="17"/>
      <c r="E88" s="29"/>
      <c r="F88" s="29"/>
      <c r="G88" s="19"/>
      <c r="H88" s="21"/>
      <c r="I88" s="22"/>
      <c r="J88" s="22"/>
      <c r="K88" s="22"/>
      <c r="L88" s="27"/>
      <c r="M88" s="28"/>
      <c r="N88" s="22"/>
      <c r="O88" s="22" t="s">
        <v>21</v>
      </c>
      <c r="P88" s="27"/>
      <c r="Q88" s="28"/>
      <c r="R88" s="22"/>
      <c r="S88" s="22"/>
      <c r="T88" s="20"/>
      <c r="U88" s="19"/>
      <c r="V88" s="19"/>
      <c r="W88" s="29">
        <f>E88</f>
        <v>0</v>
      </c>
      <c r="X88" s="20"/>
      <c r="Y88" s="81">
        <f>G88</f>
        <v>0</v>
      </c>
      <c r="Z88" s="13"/>
      <c r="AA88" s="19"/>
      <c r="AB88" s="81"/>
      <c r="AC88" s="19"/>
      <c r="AD88" s="19"/>
      <c r="AE88" s="65"/>
      <c r="AF88" s="105"/>
      <c r="AG88" s="8"/>
      <c r="AH88" s="8"/>
    </row>
    <row r="89" spans="1:37" s="23" customFormat="1" ht="29.25" hidden="1" customHeight="1">
      <c r="A89" s="191" t="s">
        <v>114</v>
      </c>
      <c r="B89" s="192"/>
      <c r="C89" s="33"/>
      <c r="D89" s="33"/>
      <c r="E89" s="14">
        <f>SUM(E88:E88)</f>
        <v>0</v>
      </c>
      <c r="F89" s="14"/>
      <c r="G89" s="13">
        <f>SUM(G88:G88)</f>
        <v>0</v>
      </c>
      <c r="H89" s="14" t="e">
        <f>SUM(#REF!)</f>
        <v>#REF!</v>
      </c>
      <c r="I89" s="15" t="e">
        <f>SUM(#REF!)</f>
        <v>#REF!</v>
      </c>
      <c r="J89" s="15" t="e">
        <f>SUM(#REF!)</f>
        <v>#REF!</v>
      </c>
      <c r="K89" s="15"/>
      <c r="L89" s="14" t="e">
        <f>SUM(#REF!)</f>
        <v>#REF!</v>
      </c>
      <c r="M89" s="15" t="e">
        <f>SUM(#REF!)</f>
        <v>#REF!</v>
      </c>
      <c r="N89" s="15" t="e">
        <f>SUM(#REF!)</f>
        <v>#REF!</v>
      </c>
      <c r="O89" s="15"/>
      <c r="P89" s="14">
        <f>SUM(P88:P88)</f>
        <v>0</v>
      </c>
      <c r="Q89" s="15">
        <f>SUM(Q88:Q88)</f>
        <v>0</v>
      </c>
      <c r="R89" s="15">
        <f>SUM(R88:R88)</f>
        <v>0</v>
      </c>
      <c r="S89" s="15"/>
      <c r="T89" s="14">
        <f>SUM(T88:T88)</f>
        <v>0</v>
      </c>
      <c r="U89" s="13">
        <f>SUM(U88:U88)</f>
        <v>0</v>
      </c>
      <c r="V89" s="13">
        <f>SUM(V88:V88)</f>
        <v>0</v>
      </c>
      <c r="W89" s="13">
        <f>W88</f>
        <v>0</v>
      </c>
      <c r="X89" s="14"/>
      <c r="Y89" s="79">
        <f>Y88</f>
        <v>0</v>
      </c>
      <c r="Z89" s="13"/>
      <c r="AA89" s="13"/>
      <c r="AB89" s="79"/>
      <c r="AC89" s="13"/>
      <c r="AD89" s="13"/>
      <c r="AE89" s="63"/>
      <c r="AF89" s="107"/>
      <c r="AG89" s="8"/>
      <c r="AH89" s="8"/>
      <c r="AJ89" s="96">
        <f>T89+W89+Z89</f>
        <v>0</v>
      </c>
    </row>
    <row r="90" spans="1:37" s="23" customFormat="1" ht="27" hidden="1" customHeight="1">
      <c r="A90" s="181" t="s">
        <v>32</v>
      </c>
      <c r="B90" s="178"/>
      <c r="C90" s="178"/>
      <c r="D90" s="178"/>
      <c r="E90" s="178"/>
      <c r="F90" s="149"/>
      <c r="G90" s="13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9"/>
      <c r="V90" s="19"/>
      <c r="W90" s="19"/>
      <c r="X90" s="17"/>
      <c r="Y90" s="81"/>
      <c r="Z90" s="13"/>
      <c r="AA90" s="19"/>
      <c r="AB90" s="81"/>
      <c r="AC90" s="19"/>
      <c r="AD90" s="19"/>
      <c r="AE90" s="65"/>
      <c r="AF90" s="105"/>
      <c r="AG90" s="8"/>
      <c r="AH90" s="8"/>
    </row>
    <row r="91" spans="1:37" s="23" customFormat="1" ht="73.5" hidden="1" customHeight="1">
      <c r="A91" s="64">
        <v>16</v>
      </c>
      <c r="B91" s="30" t="s">
        <v>100</v>
      </c>
      <c r="C91" s="17"/>
      <c r="D91" s="17"/>
      <c r="E91" s="29"/>
      <c r="F91" s="29"/>
      <c r="G91" s="19"/>
      <c r="H91" s="31"/>
      <c r="I91" s="31"/>
      <c r="J91" s="22"/>
      <c r="K91" s="22"/>
      <c r="L91" s="27"/>
      <c r="M91" s="28"/>
      <c r="N91" s="22"/>
      <c r="O91" s="22"/>
      <c r="P91" s="27"/>
      <c r="Q91" s="28"/>
      <c r="R91" s="22"/>
      <c r="S91" s="22"/>
      <c r="T91" s="20"/>
      <c r="U91" s="19"/>
      <c r="V91" s="19"/>
      <c r="W91" s="29"/>
      <c r="X91" s="20"/>
      <c r="Y91" s="81"/>
      <c r="Z91" s="13"/>
      <c r="AA91" s="19"/>
      <c r="AB91" s="81"/>
      <c r="AC91" s="19"/>
      <c r="AD91" s="19"/>
      <c r="AE91" s="65"/>
      <c r="AF91" s="105"/>
      <c r="AG91" s="8"/>
      <c r="AH91" s="8"/>
    </row>
    <row r="92" spans="1:37" s="23" customFormat="1" ht="30.75" hidden="1" customHeight="1">
      <c r="A92" s="191" t="s">
        <v>115</v>
      </c>
      <c r="B92" s="192"/>
      <c r="C92" s="33"/>
      <c r="D92" s="33"/>
      <c r="E92" s="14">
        <f>E91</f>
        <v>0</v>
      </c>
      <c r="F92" s="14"/>
      <c r="G92" s="13">
        <f>G91</f>
        <v>0</v>
      </c>
      <c r="H92" s="14"/>
      <c r="I92" s="15"/>
      <c r="J92" s="15"/>
      <c r="K92" s="15"/>
      <c r="L92" s="14"/>
      <c r="M92" s="15"/>
      <c r="N92" s="15"/>
      <c r="O92" s="15"/>
      <c r="P92" s="14"/>
      <c r="Q92" s="15"/>
      <c r="R92" s="15"/>
      <c r="S92" s="15"/>
      <c r="T92" s="14"/>
      <c r="U92" s="13"/>
      <c r="V92" s="13"/>
      <c r="W92" s="14">
        <f>W91</f>
        <v>0</v>
      </c>
      <c r="X92" s="14"/>
      <c r="Y92" s="79">
        <f>Y91</f>
        <v>0</v>
      </c>
      <c r="Z92" s="13"/>
      <c r="AA92" s="13"/>
      <c r="AB92" s="79"/>
      <c r="AC92" s="13"/>
      <c r="AD92" s="13"/>
      <c r="AE92" s="63"/>
      <c r="AF92" s="107"/>
      <c r="AG92" s="8"/>
      <c r="AH92" s="8"/>
      <c r="AJ92" s="96">
        <f>T92+W92+Z92</f>
        <v>0</v>
      </c>
    </row>
    <row r="93" spans="1:37" s="23" customFormat="1" ht="28.5" customHeight="1">
      <c r="A93" s="181" t="s">
        <v>58</v>
      </c>
      <c r="B93" s="178"/>
      <c r="C93" s="178"/>
      <c r="D93" s="178"/>
      <c r="E93" s="178"/>
      <c r="F93" s="149"/>
      <c r="G93" s="13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9"/>
      <c r="V93" s="19"/>
      <c r="W93" s="19"/>
      <c r="X93" s="17"/>
      <c r="Y93" s="81"/>
      <c r="Z93" s="13"/>
      <c r="AA93" s="19"/>
      <c r="AB93" s="81"/>
      <c r="AC93" s="19"/>
      <c r="AD93" s="19"/>
      <c r="AE93" s="65"/>
      <c r="AF93" s="105"/>
      <c r="AG93" s="8"/>
      <c r="AH93" s="8"/>
    </row>
    <row r="94" spans="1:37" s="23" customFormat="1" ht="56.25" hidden="1" customHeight="1">
      <c r="A94" s="64">
        <v>56</v>
      </c>
      <c r="B94" s="30" t="s">
        <v>59</v>
      </c>
      <c r="C94" s="17" t="s">
        <v>17</v>
      </c>
      <c r="D94" s="17"/>
      <c r="E94" s="29"/>
      <c r="F94" s="29"/>
      <c r="G94" s="19"/>
      <c r="H94" s="21"/>
      <c r="I94" s="22"/>
      <c r="J94" s="22"/>
      <c r="K94" s="22"/>
      <c r="L94" s="20"/>
      <c r="M94" s="22"/>
      <c r="N94" s="22"/>
      <c r="O94" s="22"/>
      <c r="P94" s="20" t="s">
        <v>21</v>
      </c>
      <c r="Q94" s="22" t="s">
        <v>21</v>
      </c>
      <c r="R94" s="22"/>
      <c r="S94" s="22"/>
      <c r="T94" s="20"/>
      <c r="U94" s="19"/>
      <c r="V94" s="19"/>
      <c r="W94" s="19"/>
      <c r="X94" s="20"/>
      <c r="Y94" s="81"/>
      <c r="Z94" s="13"/>
      <c r="AA94" s="19"/>
      <c r="AB94" s="81"/>
      <c r="AC94" s="19"/>
      <c r="AD94" s="19"/>
      <c r="AE94" s="65"/>
      <c r="AF94" s="105"/>
      <c r="AG94" s="8"/>
      <c r="AH94" s="8"/>
    </row>
    <row r="95" spans="1:37" s="23" customFormat="1" ht="66" customHeight="1">
      <c r="A95" s="64">
        <v>18</v>
      </c>
      <c r="B95" s="30" t="s">
        <v>60</v>
      </c>
      <c r="C95" s="17" t="s">
        <v>17</v>
      </c>
      <c r="D95" s="17"/>
      <c r="E95" s="29">
        <v>9.5</v>
      </c>
      <c r="F95" s="29"/>
      <c r="G95" s="19">
        <v>235820.76863000001</v>
      </c>
      <c r="H95" s="21"/>
      <c r="I95" s="22"/>
      <c r="J95" s="22"/>
      <c r="K95" s="22"/>
      <c r="L95" s="20"/>
      <c r="M95" s="22"/>
      <c r="N95" s="22"/>
      <c r="O95" s="22"/>
      <c r="P95" s="20" t="s">
        <v>21</v>
      </c>
      <c r="Q95" s="22"/>
      <c r="R95" s="22"/>
      <c r="S95" s="22"/>
      <c r="T95" s="20">
        <f>E95</f>
        <v>9.5</v>
      </c>
      <c r="U95" s="19"/>
      <c r="V95" s="19">
        <v>35333.852140000003</v>
      </c>
      <c r="W95" s="19"/>
      <c r="X95" s="20"/>
      <c r="Y95" s="82"/>
      <c r="Z95" s="13"/>
      <c r="AA95" s="19"/>
      <c r="AB95" s="81"/>
      <c r="AC95" s="19"/>
      <c r="AD95" s="19"/>
      <c r="AE95" s="65"/>
      <c r="AF95" s="105"/>
      <c r="AG95" s="8"/>
      <c r="AH95" s="8"/>
      <c r="AK95" s="92">
        <f>G95-V95</f>
        <v>200486.91649</v>
      </c>
    </row>
    <row r="96" spans="1:37" s="23" customFormat="1" ht="53.25" hidden="1" customHeight="1">
      <c r="A96" s="64"/>
      <c r="B96" s="30" t="s">
        <v>89</v>
      </c>
      <c r="C96" s="17"/>
      <c r="D96" s="17"/>
      <c r="E96" s="29"/>
      <c r="F96" s="29"/>
      <c r="G96" s="19"/>
      <c r="H96" s="21"/>
      <c r="I96" s="22"/>
      <c r="J96" s="22"/>
      <c r="K96" s="22"/>
      <c r="L96" s="20"/>
      <c r="M96" s="22"/>
      <c r="N96" s="22"/>
      <c r="O96" s="22"/>
      <c r="P96" s="20"/>
      <c r="Q96" s="22"/>
      <c r="R96" s="22"/>
      <c r="S96" s="22"/>
      <c r="T96" s="20"/>
      <c r="U96" s="19"/>
      <c r="V96" s="24"/>
      <c r="W96" s="20"/>
      <c r="X96" s="20"/>
      <c r="Y96" s="82"/>
      <c r="Z96" s="13"/>
      <c r="AA96" s="19"/>
      <c r="AB96" s="81"/>
      <c r="AC96" s="19"/>
      <c r="AD96" s="19"/>
      <c r="AE96" s="65"/>
      <c r="AF96" s="105"/>
      <c r="AG96" s="8"/>
      <c r="AH96" s="8"/>
    </row>
    <row r="97" spans="1:40" s="23" customFormat="1" ht="31.5" customHeight="1">
      <c r="A97" s="64">
        <v>19</v>
      </c>
      <c r="B97" s="26" t="s">
        <v>40</v>
      </c>
      <c r="C97" s="17" t="s">
        <v>17</v>
      </c>
      <c r="D97" s="17"/>
      <c r="E97" s="21">
        <v>7.6</v>
      </c>
      <c r="F97" s="21"/>
      <c r="G97" s="19">
        <v>200815.57909000001</v>
      </c>
      <c r="H97" s="21"/>
      <c r="I97" s="22"/>
      <c r="J97" s="22"/>
      <c r="K97" s="22"/>
      <c r="L97" s="20"/>
      <c r="M97" s="22"/>
      <c r="N97" s="22"/>
      <c r="O97" s="22"/>
      <c r="P97" s="20"/>
      <c r="Q97" s="22"/>
      <c r="R97" s="22"/>
      <c r="S97" s="22"/>
      <c r="T97" s="20"/>
      <c r="U97" s="19"/>
      <c r="V97" s="19"/>
      <c r="W97" s="21">
        <f>E97</f>
        <v>7.6</v>
      </c>
      <c r="X97" s="20"/>
      <c r="Y97" s="81">
        <f>G97</f>
        <v>200815.57909000001</v>
      </c>
      <c r="Z97" s="20"/>
      <c r="AA97" s="19"/>
      <c r="AB97" s="81"/>
      <c r="AC97" s="19"/>
      <c r="AD97" s="19"/>
      <c r="AE97" s="65"/>
      <c r="AF97" s="105"/>
      <c r="AG97" s="8"/>
      <c r="AH97" s="8"/>
    </row>
    <row r="98" spans="1:40" s="23" customFormat="1" ht="33" customHeight="1">
      <c r="A98" s="191" t="s">
        <v>116</v>
      </c>
      <c r="B98" s="192"/>
      <c r="C98" s="33"/>
      <c r="D98" s="33"/>
      <c r="E98" s="14">
        <f>SUM(E94:E97)</f>
        <v>17.100000000000001</v>
      </c>
      <c r="F98" s="14"/>
      <c r="G98" s="13">
        <f>SUM(G94:G97)</f>
        <v>436636.34772000002</v>
      </c>
      <c r="H98" s="14">
        <f>SUM(H94:H95)</f>
        <v>0</v>
      </c>
      <c r="I98" s="15">
        <f>SUM(I94:I95)</f>
        <v>0</v>
      </c>
      <c r="J98" s="15">
        <f>SUM(J94:J95)</f>
        <v>0</v>
      </c>
      <c r="K98" s="15"/>
      <c r="L98" s="14">
        <f>SUM(L94:L95)</f>
        <v>0</v>
      </c>
      <c r="M98" s="15">
        <f>SUM(M94:M95)</f>
        <v>0</v>
      </c>
      <c r="N98" s="15">
        <f>SUM(N94:N95)</f>
        <v>0</v>
      </c>
      <c r="O98" s="15"/>
      <c r="P98" s="14">
        <f t="shared" ref="P98:V98" si="6">SUM(P94:P95)</f>
        <v>0</v>
      </c>
      <c r="Q98" s="15">
        <f t="shared" si="6"/>
        <v>0</v>
      </c>
      <c r="R98" s="15">
        <f t="shared" si="6"/>
        <v>0</v>
      </c>
      <c r="S98" s="15">
        <f t="shared" si="6"/>
        <v>0</v>
      </c>
      <c r="T98" s="14">
        <f t="shared" si="6"/>
        <v>9.5</v>
      </c>
      <c r="U98" s="13">
        <f t="shared" si="6"/>
        <v>0</v>
      </c>
      <c r="V98" s="13">
        <f t="shared" si="6"/>
        <v>35333.852140000003</v>
      </c>
      <c r="W98" s="13">
        <f>SUM(W96:W97)</f>
        <v>7.6</v>
      </c>
      <c r="X98" s="14"/>
      <c r="Y98" s="79">
        <f>SUM(Y96:Y97)</f>
        <v>200815.57909000001</v>
      </c>
      <c r="Z98" s="13">
        <f>SUM(Z96:Z97)</f>
        <v>0</v>
      </c>
      <c r="AA98" s="14"/>
      <c r="AB98" s="79">
        <f>SUM(AB96:AB97)</f>
        <v>0</v>
      </c>
      <c r="AC98" s="13"/>
      <c r="AD98" s="13"/>
      <c r="AE98" s="63"/>
      <c r="AF98" s="107"/>
      <c r="AG98" s="8"/>
      <c r="AH98" s="8"/>
      <c r="AJ98" s="96">
        <f>T98+W98+Z98</f>
        <v>17.100000000000001</v>
      </c>
    </row>
    <row r="99" spans="1:40" s="23" customFormat="1" ht="29.25" customHeight="1">
      <c r="A99" s="181" t="s">
        <v>33</v>
      </c>
      <c r="B99" s="178"/>
      <c r="C99" s="178"/>
      <c r="D99" s="178"/>
      <c r="E99" s="178"/>
      <c r="F99" s="149"/>
      <c r="G99" s="13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9"/>
      <c r="V99" s="19"/>
      <c r="W99" s="19"/>
      <c r="X99" s="17"/>
      <c r="Y99" s="81"/>
      <c r="Z99" s="13"/>
      <c r="AA99" s="19"/>
      <c r="AB99" s="81"/>
      <c r="AC99" s="19"/>
      <c r="AD99" s="19"/>
      <c r="AE99" s="65"/>
      <c r="AF99" s="105"/>
      <c r="AG99" s="8"/>
      <c r="AH99" s="8"/>
    </row>
    <row r="100" spans="1:40" s="23" customFormat="1" ht="53.25" hidden="1" customHeight="1" thickBot="1">
      <c r="A100" s="64">
        <v>55</v>
      </c>
      <c r="B100" s="30" t="s">
        <v>61</v>
      </c>
      <c r="C100" s="17" t="s">
        <v>17</v>
      </c>
      <c r="D100" s="17"/>
      <c r="E100" s="29"/>
      <c r="F100" s="29"/>
      <c r="G100" s="19"/>
      <c r="H100" s="21"/>
      <c r="I100" s="22"/>
      <c r="J100" s="22"/>
      <c r="K100" s="22"/>
      <c r="L100" s="27"/>
      <c r="M100" s="28"/>
      <c r="N100" s="22"/>
      <c r="O100" s="22"/>
      <c r="P100" s="20"/>
      <c r="Q100" s="22"/>
      <c r="R100" s="22"/>
      <c r="S100" s="22"/>
      <c r="T100" s="20"/>
      <c r="U100" s="19"/>
      <c r="V100" s="19"/>
      <c r="W100" s="19"/>
      <c r="X100" s="20"/>
      <c r="Y100" s="81"/>
      <c r="Z100" s="13"/>
      <c r="AA100" s="19"/>
      <c r="AB100" s="81"/>
      <c r="AC100" s="19"/>
      <c r="AD100" s="19"/>
      <c r="AE100" s="65"/>
      <c r="AF100" s="105"/>
      <c r="AG100" s="8"/>
      <c r="AH100" s="8"/>
    </row>
    <row r="101" spans="1:40" s="23" customFormat="1" ht="47.25" customHeight="1">
      <c r="A101" s="64">
        <v>20</v>
      </c>
      <c r="B101" s="30" t="s">
        <v>62</v>
      </c>
      <c r="C101" s="17" t="s">
        <v>17</v>
      </c>
      <c r="D101" s="17"/>
      <c r="E101" s="29">
        <v>11.4</v>
      </c>
      <c r="F101" s="29"/>
      <c r="G101" s="19">
        <v>393384.93049</v>
      </c>
      <c r="H101" s="21"/>
      <c r="I101" s="22"/>
      <c r="J101" s="22"/>
      <c r="K101" s="22"/>
      <c r="L101" s="27"/>
      <c r="M101" s="28"/>
      <c r="N101" s="22"/>
      <c r="O101" s="22"/>
      <c r="P101" s="20"/>
      <c r="Q101" s="22"/>
      <c r="R101" s="22"/>
      <c r="S101" s="22"/>
      <c r="T101" s="20">
        <f>E101</f>
        <v>11.4</v>
      </c>
      <c r="U101" s="19"/>
      <c r="V101" s="19">
        <v>80834.538799999995</v>
      </c>
      <c r="W101" s="19"/>
      <c r="X101" s="20"/>
      <c r="Y101" s="82"/>
      <c r="Z101" s="13"/>
      <c r="AA101" s="19"/>
      <c r="AB101" s="81"/>
      <c r="AC101" s="19"/>
      <c r="AD101" s="19"/>
      <c r="AE101" s="65"/>
      <c r="AF101" s="105"/>
      <c r="AG101" s="8"/>
      <c r="AH101" s="8"/>
      <c r="AK101" s="92">
        <f>G101-V101</f>
        <v>312550.39169000002</v>
      </c>
    </row>
    <row r="102" spans="1:40" s="23" customFormat="1" ht="45" customHeight="1">
      <c r="A102" s="64">
        <v>21</v>
      </c>
      <c r="B102" s="30" t="s">
        <v>75</v>
      </c>
      <c r="C102" s="17" t="s">
        <v>17</v>
      </c>
      <c r="D102" s="17"/>
      <c r="E102" s="29">
        <f>5.6-0.13</f>
        <v>5.47</v>
      </c>
      <c r="F102" s="29"/>
      <c r="G102" s="19">
        <v>152860.20000000001</v>
      </c>
      <c r="H102" s="21"/>
      <c r="I102" s="22"/>
      <c r="J102" s="22"/>
      <c r="K102" s="22"/>
      <c r="L102" s="27"/>
      <c r="M102" s="28"/>
      <c r="N102" s="22"/>
      <c r="O102" s="22"/>
      <c r="P102" s="20"/>
      <c r="Q102" s="22"/>
      <c r="R102" s="22"/>
      <c r="S102" s="22"/>
      <c r="T102" s="20">
        <f>E102</f>
        <v>5.47</v>
      </c>
      <c r="U102" s="19"/>
      <c r="V102" s="19">
        <f>G102</f>
        <v>152860.20000000001</v>
      </c>
      <c r="W102" s="19"/>
      <c r="X102" s="20"/>
      <c r="Y102" s="81"/>
      <c r="Z102" s="13"/>
      <c r="AA102" s="19"/>
      <c r="AB102" s="81"/>
      <c r="AC102" s="19"/>
      <c r="AD102" s="19"/>
      <c r="AE102" s="65"/>
      <c r="AF102" s="105"/>
      <c r="AG102" s="8"/>
      <c r="AH102" s="8"/>
      <c r="AN102" s="23" t="s">
        <v>19</v>
      </c>
    </row>
    <row r="103" spans="1:40" s="23" customFormat="1" ht="51.75" customHeight="1">
      <c r="A103" s="64">
        <v>22</v>
      </c>
      <c r="B103" s="30" t="s">
        <v>165</v>
      </c>
      <c r="C103" s="17" t="s">
        <v>17</v>
      </c>
      <c r="D103" s="17"/>
      <c r="E103" s="29">
        <f>W103+Z103</f>
        <v>17.38</v>
      </c>
      <c r="F103" s="29"/>
      <c r="G103" s="19">
        <f>Y103+AB103</f>
        <v>1332393</v>
      </c>
      <c r="H103" s="21"/>
      <c r="I103" s="22"/>
      <c r="J103" s="22"/>
      <c r="K103" s="22"/>
      <c r="L103" s="27"/>
      <c r="M103" s="28"/>
      <c r="N103" s="22"/>
      <c r="O103" s="22"/>
      <c r="P103" s="20"/>
      <c r="Q103" s="22"/>
      <c r="R103" s="22"/>
      <c r="S103" s="22"/>
      <c r="T103" s="20"/>
      <c r="U103" s="19"/>
      <c r="V103" s="19"/>
      <c r="W103" s="20"/>
      <c r="X103" s="20"/>
      <c r="Y103" s="81">
        <f>428000-46000+1000-3000+7000-2000+6000+175+3065+2330+1700+100792+2156+1300</f>
        <v>502518</v>
      </c>
      <c r="Z103" s="20">
        <f>7.515+(25.38-15.515)</f>
        <v>17.38</v>
      </c>
      <c r="AA103" s="19"/>
      <c r="AB103" s="81">
        <f>90000+9.865*75000</f>
        <v>829875</v>
      </c>
      <c r="AC103" s="19"/>
      <c r="AD103" s="19"/>
      <c r="AE103" s="65"/>
      <c r="AF103" s="105"/>
      <c r="AG103" s="8"/>
      <c r="AH103" s="8"/>
    </row>
    <row r="104" spans="1:40" s="23" customFormat="1" ht="68.25" hidden="1" customHeight="1">
      <c r="A104" s="64">
        <v>62</v>
      </c>
      <c r="B104" s="30" t="s">
        <v>63</v>
      </c>
      <c r="C104" s="17" t="s">
        <v>17</v>
      </c>
      <c r="D104" s="17"/>
      <c r="E104" s="29"/>
      <c r="F104" s="29"/>
      <c r="G104" s="19"/>
      <c r="H104" s="21"/>
      <c r="I104" s="22"/>
      <c r="J104" s="22"/>
      <c r="K104" s="22"/>
      <c r="L104" s="27"/>
      <c r="M104" s="28"/>
      <c r="N104" s="22"/>
      <c r="O104" s="22"/>
      <c r="P104" s="20"/>
      <c r="Q104" s="22"/>
      <c r="R104" s="22"/>
      <c r="S104" s="22"/>
      <c r="T104" s="20"/>
      <c r="U104" s="19"/>
      <c r="V104" s="19"/>
      <c r="W104" s="20"/>
      <c r="X104" s="20"/>
      <c r="Y104" s="81"/>
      <c r="Z104" s="13"/>
      <c r="AA104" s="19"/>
      <c r="AB104" s="81"/>
      <c r="AC104" s="19"/>
      <c r="AD104" s="19"/>
      <c r="AE104" s="65"/>
      <c r="AF104" s="105"/>
      <c r="AG104" s="8"/>
      <c r="AH104" s="8"/>
    </row>
    <row r="105" spans="1:40" s="23" customFormat="1" ht="45" hidden="1" customHeight="1">
      <c r="A105" s="64"/>
      <c r="B105" s="30" t="s">
        <v>138</v>
      </c>
      <c r="C105" s="17" t="s">
        <v>17</v>
      </c>
      <c r="D105" s="17"/>
      <c r="E105" s="29"/>
      <c r="F105" s="29"/>
      <c r="G105" s="19"/>
      <c r="H105" s="21"/>
      <c r="I105" s="22"/>
      <c r="J105" s="22"/>
      <c r="K105" s="22"/>
      <c r="L105" s="27"/>
      <c r="M105" s="28"/>
      <c r="N105" s="22"/>
      <c r="O105" s="22"/>
      <c r="P105" s="20"/>
      <c r="Q105" s="22"/>
      <c r="R105" s="22"/>
      <c r="S105" s="22"/>
      <c r="T105" s="20"/>
      <c r="U105" s="19"/>
      <c r="V105" s="19"/>
      <c r="W105" s="20"/>
      <c r="X105" s="20"/>
      <c r="Y105" s="81"/>
      <c r="Z105" s="20"/>
      <c r="AA105" s="19"/>
      <c r="AB105" s="81"/>
      <c r="AC105" s="19"/>
      <c r="AD105" s="19"/>
      <c r="AE105" s="65"/>
      <c r="AF105" s="105"/>
      <c r="AG105" s="8"/>
      <c r="AH105" s="8"/>
    </row>
    <row r="106" spans="1:40" s="23" customFormat="1" ht="43.5" hidden="1" customHeight="1">
      <c r="A106" s="64"/>
      <c r="B106" s="30" t="s">
        <v>91</v>
      </c>
      <c r="C106" s="17" t="s">
        <v>17</v>
      </c>
      <c r="D106" s="17"/>
      <c r="E106" s="29"/>
      <c r="F106" s="29"/>
      <c r="G106" s="19"/>
      <c r="H106" s="21"/>
      <c r="I106" s="22"/>
      <c r="J106" s="22"/>
      <c r="K106" s="22"/>
      <c r="L106" s="27"/>
      <c r="M106" s="28"/>
      <c r="N106" s="22"/>
      <c r="O106" s="22"/>
      <c r="P106" s="20"/>
      <c r="Q106" s="22"/>
      <c r="R106" s="22"/>
      <c r="S106" s="22"/>
      <c r="T106" s="20"/>
      <c r="U106" s="19"/>
      <c r="V106" s="19"/>
      <c r="W106" s="20"/>
      <c r="X106" s="20"/>
      <c r="Y106" s="81"/>
      <c r="Z106" s="13"/>
      <c r="AA106" s="19"/>
      <c r="AB106" s="81"/>
      <c r="AC106" s="19"/>
      <c r="AD106" s="19"/>
      <c r="AE106" s="65"/>
      <c r="AF106" s="105"/>
      <c r="AG106" s="8"/>
      <c r="AH106" s="8"/>
    </row>
    <row r="107" spans="1:40" s="23" customFormat="1" ht="47.25" hidden="1" customHeight="1" thickBot="1">
      <c r="A107" s="64"/>
      <c r="B107" s="30" t="s">
        <v>92</v>
      </c>
      <c r="C107" s="17" t="s">
        <v>17</v>
      </c>
      <c r="D107" s="17"/>
      <c r="E107" s="29">
        <v>10</v>
      </c>
      <c r="F107" s="29"/>
      <c r="G107" s="19">
        <v>275310</v>
      </c>
      <c r="H107" s="21"/>
      <c r="I107" s="22"/>
      <c r="J107" s="22"/>
      <c r="K107" s="22"/>
      <c r="L107" s="27"/>
      <c r="M107" s="28"/>
      <c r="N107" s="22"/>
      <c r="O107" s="22"/>
      <c r="P107" s="20"/>
      <c r="Q107" s="22"/>
      <c r="R107" s="22"/>
      <c r="S107" s="22"/>
      <c r="T107" s="20"/>
      <c r="U107" s="19"/>
      <c r="V107" s="19"/>
      <c r="W107" s="20"/>
      <c r="X107" s="20"/>
      <c r="Y107" s="81"/>
      <c r="Z107" s="13"/>
      <c r="AA107" s="19"/>
      <c r="AB107" s="81"/>
      <c r="AC107" s="19"/>
      <c r="AD107" s="19"/>
      <c r="AE107" s="65"/>
      <c r="AF107" s="105"/>
      <c r="AG107" s="8"/>
      <c r="AH107" s="8"/>
    </row>
    <row r="108" spans="1:40" s="23" customFormat="1" ht="36.75" customHeight="1">
      <c r="A108" s="191" t="s">
        <v>117</v>
      </c>
      <c r="B108" s="192"/>
      <c r="C108" s="192"/>
      <c r="D108" s="151"/>
      <c r="E108" s="13">
        <f>SUM(E101:E105)</f>
        <v>34.25</v>
      </c>
      <c r="F108" s="13"/>
      <c r="G108" s="13">
        <f>SUM(G101:G105)</f>
        <v>1878638.1304899999</v>
      </c>
      <c r="H108" s="14" t="e">
        <f>SUM(#REF!)</f>
        <v>#REF!</v>
      </c>
      <c r="I108" s="15" t="e">
        <f>SUM(#REF!)</f>
        <v>#REF!</v>
      </c>
      <c r="J108" s="15" t="e">
        <f>SUM(#REF!)</f>
        <v>#REF!</v>
      </c>
      <c r="K108" s="15"/>
      <c r="L108" s="14" t="e">
        <f>SUM(#REF!)</f>
        <v>#REF!</v>
      </c>
      <c r="M108" s="15" t="e">
        <f>SUM(#REF!)</f>
        <v>#REF!</v>
      </c>
      <c r="N108" s="15" t="e">
        <f>SUM(#REF!)</f>
        <v>#REF!</v>
      </c>
      <c r="O108" s="15" t="e">
        <f>SUM(#REF!)</f>
        <v>#REF!</v>
      </c>
      <c r="P108" s="13">
        <f>SUM(P100:P103)</f>
        <v>0</v>
      </c>
      <c r="Q108" s="15">
        <f>SUM(Q100:Q103)</f>
        <v>0</v>
      </c>
      <c r="R108" s="15">
        <f>SUM(R100:R103)</f>
        <v>0</v>
      </c>
      <c r="S108" s="15">
        <f>SUM(S100:S103)</f>
        <v>0</v>
      </c>
      <c r="T108" s="13">
        <f>SUM(T101:T104)</f>
        <v>16.87</v>
      </c>
      <c r="U108" s="13"/>
      <c r="V108" s="13">
        <f>SUM(V101:V104)</f>
        <v>233694.73879999999</v>
      </c>
      <c r="W108" s="13"/>
      <c r="X108" s="13"/>
      <c r="Y108" s="79">
        <f>SUM(Y101:Y107)</f>
        <v>502518</v>
      </c>
      <c r="Z108" s="13">
        <f>SUM(Z101:Z105)</f>
        <v>17.38</v>
      </c>
      <c r="AA108" s="13"/>
      <c r="AB108" s="79">
        <f>SUM(AB101:AB105)</f>
        <v>829875</v>
      </c>
      <c r="AC108" s="13"/>
      <c r="AD108" s="13"/>
      <c r="AE108" s="63"/>
      <c r="AF108" s="107"/>
      <c r="AG108" s="8"/>
      <c r="AH108" s="8"/>
      <c r="AJ108" s="96">
        <f>T108+W108+Z108</f>
        <v>34.25</v>
      </c>
    </row>
    <row r="109" spans="1:40" s="23" customFormat="1" ht="36" customHeight="1">
      <c r="A109" s="181" t="s">
        <v>41</v>
      </c>
      <c r="B109" s="178"/>
      <c r="C109" s="178"/>
      <c r="D109" s="178"/>
      <c r="E109" s="178"/>
      <c r="F109" s="149"/>
      <c r="G109" s="13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9"/>
      <c r="V109" s="19"/>
      <c r="W109" s="19"/>
      <c r="X109" s="17"/>
      <c r="Y109" s="81"/>
      <c r="Z109" s="13"/>
      <c r="AA109" s="19"/>
      <c r="AB109" s="81"/>
      <c r="AC109" s="19"/>
      <c r="AD109" s="19"/>
      <c r="AE109" s="65"/>
      <c r="AF109" s="105"/>
      <c r="AG109" s="8"/>
      <c r="AH109" s="8"/>
    </row>
    <row r="110" spans="1:40" s="23" customFormat="1" ht="24.75" customHeight="1">
      <c r="A110" s="197">
        <v>23</v>
      </c>
      <c r="B110" s="199" t="s">
        <v>64</v>
      </c>
      <c r="C110" s="17" t="s">
        <v>17</v>
      </c>
      <c r="D110" s="17"/>
      <c r="E110" s="20">
        <v>6.6</v>
      </c>
      <c r="F110" s="201"/>
      <c r="G110" s="201">
        <v>207162.16931999999</v>
      </c>
      <c r="H110" s="21"/>
      <c r="I110" s="22"/>
      <c r="J110" s="22"/>
      <c r="K110" s="22"/>
      <c r="L110" s="27"/>
      <c r="M110" s="28"/>
      <c r="N110" s="22"/>
      <c r="O110" s="22"/>
      <c r="P110" s="27"/>
      <c r="Q110" s="28"/>
      <c r="R110" s="22"/>
      <c r="S110" s="22"/>
      <c r="T110" s="195">
        <f>E110+E111</f>
        <v>7.8999999999999995</v>
      </c>
      <c r="U110" s="195"/>
      <c r="V110" s="201">
        <v>77152.088969999983</v>
      </c>
      <c r="W110" s="195"/>
      <c r="X110" s="195"/>
      <c r="Y110" s="203"/>
      <c r="Z110" s="195"/>
      <c r="AA110" s="195"/>
      <c r="AB110" s="205"/>
      <c r="AC110" s="203"/>
      <c r="AD110" s="195"/>
      <c r="AE110" s="210"/>
      <c r="AF110" s="108"/>
      <c r="AG110" s="8"/>
      <c r="AH110" s="8"/>
      <c r="AK110" s="92">
        <f>G110-V110</f>
        <v>130010.08035</v>
      </c>
    </row>
    <row r="111" spans="1:40" s="23" customFormat="1" ht="30.75" customHeight="1">
      <c r="A111" s="198"/>
      <c r="B111" s="200"/>
      <c r="C111" s="17" t="s">
        <v>28</v>
      </c>
      <c r="D111" s="17"/>
      <c r="E111" s="20">
        <v>1.3</v>
      </c>
      <c r="F111" s="202"/>
      <c r="G111" s="202"/>
      <c r="H111" s="21"/>
      <c r="I111" s="22"/>
      <c r="J111" s="22"/>
      <c r="K111" s="22"/>
      <c r="L111" s="27"/>
      <c r="M111" s="28"/>
      <c r="N111" s="22"/>
      <c r="O111" s="22"/>
      <c r="P111" s="27"/>
      <c r="Q111" s="28"/>
      <c r="R111" s="22"/>
      <c r="S111" s="22"/>
      <c r="T111" s="196"/>
      <c r="U111" s="196"/>
      <c r="V111" s="202"/>
      <c r="W111" s="196"/>
      <c r="X111" s="196"/>
      <c r="Y111" s="204"/>
      <c r="Z111" s="196"/>
      <c r="AA111" s="196"/>
      <c r="AB111" s="206"/>
      <c r="AC111" s="204"/>
      <c r="AD111" s="196"/>
      <c r="AE111" s="211"/>
      <c r="AF111" s="108"/>
      <c r="AG111" s="8"/>
      <c r="AH111" s="8"/>
      <c r="AM111" s="23" t="s">
        <v>104</v>
      </c>
    </row>
    <row r="112" spans="1:40" s="23" customFormat="1" ht="40.5" customHeight="1">
      <c r="A112" s="156">
        <v>24</v>
      </c>
      <c r="B112" s="157" t="s">
        <v>93</v>
      </c>
      <c r="C112" s="17" t="s">
        <v>17</v>
      </c>
      <c r="D112" s="17"/>
      <c r="E112" s="20">
        <v>3.7</v>
      </c>
      <c r="F112" s="154"/>
      <c r="G112" s="19">
        <v>92228.805800000002</v>
      </c>
      <c r="H112" s="21"/>
      <c r="I112" s="22"/>
      <c r="J112" s="22"/>
      <c r="K112" s="22"/>
      <c r="L112" s="27"/>
      <c r="M112" s="28"/>
      <c r="N112" s="22"/>
      <c r="O112" s="22"/>
      <c r="P112" s="27"/>
      <c r="Q112" s="28"/>
      <c r="R112" s="22"/>
      <c r="S112" s="22"/>
      <c r="T112" s="154"/>
      <c r="U112" s="154"/>
      <c r="V112" s="154"/>
      <c r="W112" s="154">
        <f>E112</f>
        <v>3.7</v>
      </c>
      <c r="X112" s="154"/>
      <c r="Y112" s="153">
        <f>G112</f>
        <v>92228.805800000002</v>
      </c>
      <c r="Z112" s="13"/>
      <c r="AA112" s="154"/>
      <c r="AB112" s="155"/>
      <c r="AC112" s="20"/>
      <c r="AD112" s="20"/>
      <c r="AE112" s="134"/>
      <c r="AF112" s="108"/>
      <c r="AG112" s="8"/>
      <c r="AH112" s="8"/>
    </row>
    <row r="113" spans="1:43" s="23" customFormat="1" ht="27.75" customHeight="1">
      <c r="A113" s="191" t="s">
        <v>118</v>
      </c>
      <c r="B113" s="192"/>
      <c r="C113" s="33"/>
      <c r="D113" s="33"/>
      <c r="E113" s="14">
        <f>SUM(E110:E112)</f>
        <v>11.6</v>
      </c>
      <c r="F113" s="14"/>
      <c r="G113" s="13">
        <f>SUM(G110:G112)</f>
        <v>299390.97511999996</v>
      </c>
      <c r="H113" s="14" t="e">
        <f>SUM(#REF!)</f>
        <v>#REF!</v>
      </c>
      <c r="I113" s="15" t="e">
        <f>SUM(#REF!)</f>
        <v>#REF!</v>
      </c>
      <c r="J113" s="15" t="e">
        <f>SUM(#REF!)</f>
        <v>#REF!</v>
      </c>
      <c r="K113" s="15"/>
      <c r="L113" s="14" t="e">
        <f>SUM(#REF!)</f>
        <v>#REF!</v>
      </c>
      <c r="M113" s="15" t="e">
        <f>SUM(#REF!)</f>
        <v>#REF!</v>
      </c>
      <c r="N113" s="15" t="e">
        <f>SUM(#REF!)</f>
        <v>#REF!</v>
      </c>
      <c r="O113" s="15"/>
      <c r="P113" s="14" t="e">
        <f>SUM(#REF!)</f>
        <v>#REF!</v>
      </c>
      <c r="Q113" s="15" t="e">
        <f>SUM(#REF!)</f>
        <v>#REF!</v>
      </c>
      <c r="R113" s="15" t="e">
        <f>SUM(#REF!)</f>
        <v>#REF!</v>
      </c>
      <c r="S113" s="15" t="e">
        <f>SUM(#REF!)</f>
        <v>#REF!</v>
      </c>
      <c r="T113" s="14">
        <f t="shared" ref="T113" si="7">SUM(T110:T112)</f>
        <v>7.8999999999999995</v>
      </c>
      <c r="U113" s="14"/>
      <c r="V113" s="13">
        <f t="shared" ref="V113:W113" si="8">SUM(V110:V112)</f>
        <v>77152.088969999983</v>
      </c>
      <c r="W113" s="14">
        <f t="shared" si="8"/>
        <v>3.7</v>
      </c>
      <c r="X113" s="14"/>
      <c r="Y113" s="79">
        <f t="shared" ref="Y113" si="9">SUM(Y110:Y112)</f>
        <v>92228.805800000002</v>
      </c>
      <c r="Z113" s="13"/>
      <c r="AA113" s="13"/>
      <c r="AB113" s="79"/>
      <c r="AC113" s="13"/>
      <c r="AD113" s="13"/>
      <c r="AE113" s="63"/>
      <c r="AF113" s="107"/>
      <c r="AG113" s="8"/>
      <c r="AH113" s="8"/>
      <c r="AJ113" s="96">
        <f>T113+W113+Z113</f>
        <v>11.6</v>
      </c>
    </row>
    <row r="114" spans="1:43" s="23" customFormat="1" ht="36" customHeight="1">
      <c r="A114" s="181" t="s">
        <v>175</v>
      </c>
      <c r="B114" s="178"/>
      <c r="C114" s="178"/>
      <c r="D114" s="178"/>
      <c r="E114" s="178"/>
      <c r="F114" s="149"/>
      <c r="G114" s="13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9"/>
      <c r="V114" s="19"/>
      <c r="W114" s="19"/>
      <c r="X114" s="17"/>
      <c r="Y114" s="81"/>
      <c r="Z114" s="13"/>
      <c r="AA114" s="19"/>
      <c r="AB114" s="81"/>
      <c r="AC114" s="19"/>
      <c r="AD114" s="19"/>
      <c r="AE114" s="65"/>
      <c r="AF114" s="105"/>
      <c r="AG114" s="8"/>
      <c r="AH114" s="8"/>
    </row>
    <row r="115" spans="1:43" s="23" customFormat="1" ht="50.25" hidden="1" customHeight="1">
      <c r="A115" s="64">
        <v>68</v>
      </c>
      <c r="B115" s="30" t="s">
        <v>42</v>
      </c>
      <c r="C115" s="17" t="s">
        <v>17</v>
      </c>
      <c r="D115" s="17"/>
      <c r="E115" s="29"/>
      <c r="F115" s="29"/>
      <c r="G115" s="19"/>
      <c r="H115" s="21"/>
      <c r="I115" s="22"/>
      <c r="J115" s="22"/>
      <c r="K115" s="22"/>
      <c r="L115" s="20"/>
      <c r="M115" s="22"/>
      <c r="N115" s="22"/>
      <c r="O115" s="22"/>
      <c r="P115" s="27"/>
      <c r="Q115" s="28"/>
      <c r="R115" s="22"/>
      <c r="S115" s="22"/>
      <c r="T115" s="20"/>
      <c r="U115" s="19"/>
      <c r="V115" s="19"/>
      <c r="W115" s="29">
        <f>E115</f>
        <v>0</v>
      </c>
      <c r="X115" s="20"/>
      <c r="Y115" s="81">
        <f>G115</f>
        <v>0</v>
      </c>
      <c r="Z115" s="13"/>
      <c r="AA115" s="19"/>
      <c r="AB115" s="81"/>
      <c r="AC115" s="19"/>
      <c r="AD115" s="19"/>
      <c r="AE115" s="65"/>
      <c r="AF115" s="105"/>
      <c r="AG115" s="8"/>
      <c r="AH115" s="8"/>
    </row>
    <row r="116" spans="1:43" s="23" customFormat="1" ht="45" customHeight="1">
      <c r="A116" s="64">
        <v>25</v>
      </c>
      <c r="B116" s="26" t="s">
        <v>72</v>
      </c>
      <c r="C116" s="17" t="s">
        <v>23</v>
      </c>
      <c r="D116" s="17"/>
      <c r="E116" s="29">
        <f>45.8-37.1</f>
        <v>8.6999999999999957</v>
      </c>
      <c r="F116" s="29"/>
      <c r="G116" s="19">
        <f>V116+Y116</f>
        <v>395313.4</v>
      </c>
      <c r="H116" s="21"/>
      <c r="I116" s="22"/>
      <c r="J116" s="22"/>
      <c r="K116" s="22"/>
      <c r="L116" s="20"/>
      <c r="M116" s="22"/>
      <c r="N116" s="22"/>
      <c r="O116" s="22"/>
      <c r="P116" s="27"/>
      <c r="Q116" s="28"/>
      <c r="R116" s="22"/>
      <c r="S116" s="22"/>
      <c r="T116" s="20"/>
      <c r="U116" s="19"/>
      <c r="V116" s="19">
        <f>(58490.19*1.2-159.41)*1.053+511.69+748-0.035+75000-20000+70000+(17821+123689-856-27784)+8313+4127-60000+4246-36000-62031+947+662+4703+12-18121-22500+968+5600</f>
        <v>143796.00035400002</v>
      </c>
      <c r="W116" s="20">
        <f>E116</f>
        <v>8.6999999999999957</v>
      </c>
      <c r="X116" s="20"/>
      <c r="Y116" s="81">
        <f>395313.4-V116</f>
        <v>251517.39964600001</v>
      </c>
      <c r="Z116" s="13"/>
      <c r="AA116" s="19"/>
      <c r="AB116" s="81"/>
      <c r="AC116" s="19"/>
      <c r="AD116" s="19"/>
      <c r="AE116" s="65"/>
      <c r="AF116" s="105"/>
      <c r="AG116" s="8"/>
      <c r="AH116" s="8"/>
    </row>
    <row r="117" spans="1:43" s="23" customFormat="1" ht="45" customHeight="1">
      <c r="A117" s="64">
        <v>26</v>
      </c>
      <c r="B117" s="30" t="s">
        <v>159</v>
      </c>
      <c r="C117" s="17" t="s">
        <v>17</v>
      </c>
      <c r="D117" s="17"/>
      <c r="E117" s="29">
        <f>3.625-1.986</f>
        <v>1.639</v>
      </c>
      <c r="F117" s="29"/>
      <c r="G117" s="19">
        <v>41478.231359999998</v>
      </c>
      <c r="H117" s="21"/>
      <c r="I117" s="22"/>
      <c r="J117" s="22"/>
      <c r="K117" s="22"/>
      <c r="L117" s="20"/>
      <c r="M117" s="22"/>
      <c r="N117" s="22"/>
      <c r="O117" s="22"/>
      <c r="P117" s="27"/>
      <c r="Q117" s="28"/>
      <c r="R117" s="22"/>
      <c r="S117" s="22"/>
      <c r="T117" s="20"/>
      <c r="U117" s="19"/>
      <c r="V117" s="19"/>
      <c r="W117" s="20">
        <f>E117</f>
        <v>1.639</v>
      </c>
      <c r="X117" s="20"/>
      <c r="Y117" s="81">
        <f>G117</f>
        <v>41478.231359999998</v>
      </c>
      <c r="Z117" s="13"/>
      <c r="AA117" s="19"/>
      <c r="AB117" s="81"/>
      <c r="AC117" s="19"/>
      <c r="AD117" s="19"/>
      <c r="AE117" s="65"/>
      <c r="AF117" s="105"/>
      <c r="AG117" s="8"/>
      <c r="AH117" s="8"/>
    </row>
    <row r="118" spans="1:43" s="23" customFormat="1" ht="45" hidden="1" customHeight="1">
      <c r="A118" s="64">
        <v>63</v>
      </c>
      <c r="B118" s="30" t="s">
        <v>65</v>
      </c>
      <c r="C118" s="17" t="s">
        <v>17</v>
      </c>
      <c r="D118" s="17"/>
      <c r="E118" s="29"/>
      <c r="F118" s="29"/>
      <c r="G118" s="19"/>
      <c r="H118" s="21"/>
      <c r="I118" s="22"/>
      <c r="J118" s="22"/>
      <c r="K118" s="22"/>
      <c r="L118" s="27"/>
      <c r="M118" s="28"/>
      <c r="N118" s="22"/>
      <c r="O118" s="22"/>
      <c r="P118" s="20"/>
      <c r="Q118" s="19"/>
      <c r="R118" s="19"/>
      <c r="S118" s="19"/>
      <c r="T118" s="20"/>
      <c r="U118" s="19"/>
      <c r="V118" s="19"/>
      <c r="W118" s="19"/>
      <c r="X118" s="22"/>
      <c r="Y118" s="81"/>
      <c r="Z118" s="13"/>
      <c r="AA118" s="19"/>
      <c r="AB118" s="81"/>
      <c r="AC118" s="19"/>
      <c r="AD118" s="19"/>
      <c r="AE118" s="65"/>
      <c r="AF118" s="105"/>
      <c r="AG118" s="8"/>
      <c r="AH118" s="8"/>
    </row>
    <row r="119" spans="1:43" s="23" customFormat="1" ht="42.75" customHeight="1">
      <c r="A119" s="213" t="s">
        <v>176</v>
      </c>
      <c r="B119" s="214"/>
      <c r="C119" s="160"/>
      <c r="D119" s="151"/>
      <c r="E119" s="14">
        <f>SUM(E115:E118)</f>
        <v>10.338999999999995</v>
      </c>
      <c r="F119" s="14"/>
      <c r="G119" s="13">
        <f>SUM(G115:G118)</f>
        <v>436791.63136</v>
      </c>
      <c r="H119" s="14" t="e">
        <f>SUM(#REF!)</f>
        <v>#REF!</v>
      </c>
      <c r="I119" s="15" t="e">
        <f>SUM(#REF!)</f>
        <v>#REF!</v>
      </c>
      <c r="J119" s="15" t="e">
        <f>SUM(#REF!)</f>
        <v>#REF!</v>
      </c>
      <c r="K119" s="15"/>
      <c r="L119" s="14" t="e">
        <f>SUM(#REF!)</f>
        <v>#REF!</v>
      </c>
      <c r="M119" s="15" t="e">
        <f>SUM(#REF!)</f>
        <v>#REF!</v>
      </c>
      <c r="N119" s="15" t="e">
        <f>SUM(#REF!)</f>
        <v>#REF!</v>
      </c>
      <c r="O119" s="15" t="e">
        <f>SUM(#REF!)</f>
        <v>#REF!</v>
      </c>
      <c r="P119" s="38">
        <f>SUM(P115:P118)</f>
        <v>0</v>
      </c>
      <c r="Q119" s="15">
        <f>SUM(Q115:Q118)</f>
        <v>0</v>
      </c>
      <c r="R119" s="15">
        <f>SUM(R115:R118)</f>
        <v>0</v>
      </c>
      <c r="S119" s="13">
        <f>SUM(S115:S118)</f>
        <v>0</v>
      </c>
      <c r="T119" s="14"/>
      <c r="U119" s="13"/>
      <c r="V119" s="13">
        <f>SUM(V115:V118)</f>
        <v>143796.00035400002</v>
      </c>
      <c r="W119" s="13">
        <f>SUM(W115:W118)</f>
        <v>10.338999999999995</v>
      </c>
      <c r="X119" s="14"/>
      <c r="Y119" s="79">
        <f>SUM(Y115:Y118)</f>
        <v>292995.63100599998</v>
      </c>
      <c r="Z119" s="13"/>
      <c r="AA119" s="13"/>
      <c r="AB119" s="79"/>
      <c r="AC119" s="13"/>
      <c r="AD119" s="13"/>
      <c r="AE119" s="63"/>
      <c r="AF119" s="107"/>
      <c r="AG119" s="8"/>
      <c r="AH119" s="8"/>
      <c r="AJ119" s="96">
        <f>T119+W119+Z119</f>
        <v>10.338999999999995</v>
      </c>
    </row>
    <row r="120" spans="1:43" s="23" customFormat="1" ht="33.75" customHeight="1">
      <c r="A120" s="181" t="s">
        <v>177</v>
      </c>
      <c r="B120" s="178"/>
      <c r="C120" s="178"/>
      <c r="D120" s="178"/>
      <c r="E120" s="178"/>
      <c r="F120" s="149"/>
      <c r="G120" s="13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9"/>
      <c r="V120" s="19"/>
      <c r="W120" s="19"/>
      <c r="X120" s="17"/>
      <c r="Y120" s="81"/>
      <c r="Z120" s="13"/>
      <c r="AA120" s="19"/>
      <c r="AB120" s="81"/>
      <c r="AC120" s="19"/>
      <c r="AD120" s="19"/>
      <c r="AE120" s="65"/>
      <c r="AF120" s="105"/>
      <c r="AG120" s="8"/>
      <c r="AH120" s="8"/>
    </row>
    <row r="121" spans="1:43" s="23" customFormat="1" ht="47.25" customHeight="1">
      <c r="A121" s="64">
        <v>27</v>
      </c>
      <c r="B121" s="30" t="s">
        <v>139</v>
      </c>
      <c r="C121" s="17" t="s">
        <v>17</v>
      </c>
      <c r="D121" s="17"/>
      <c r="E121" s="29">
        <v>6.4</v>
      </c>
      <c r="F121" s="29"/>
      <c r="G121" s="19">
        <v>229266.39691000001</v>
      </c>
      <c r="H121" s="21"/>
      <c r="I121" s="22"/>
      <c r="J121" s="22"/>
      <c r="K121" s="22"/>
      <c r="L121" s="27"/>
      <c r="M121" s="28"/>
      <c r="N121" s="22"/>
      <c r="O121" s="22"/>
      <c r="P121" s="20"/>
      <c r="Q121" s="22"/>
      <c r="R121" s="22"/>
      <c r="S121" s="22"/>
      <c r="T121" s="20"/>
      <c r="U121" s="19"/>
      <c r="V121" s="19"/>
      <c r="W121" s="20">
        <f>E121</f>
        <v>6.4</v>
      </c>
      <c r="X121" s="22"/>
      <c r="Y121" s="81">
        <f>G121</f>
        <v>229266.39691000001</v>
      </c>
      <c r="Z121" s="13"/>
      <c r="AA121" s="19"/>
      <c r="AB121" s="81"/>
      <c r="AC121" s="19"/>
      <c r="AD121" s="19"/>
      <c r="AE121" s="65"/>
      <c r="AF121" s="105"/>
      <c r="AG121" s="8"/>
      <c r="AH121" s="8"/>
    </row>
    <row r="122" spans="1:43" s="23" customFormat="1" ht="44.25" customHeight="1">
      <c r="A122" s="212" t="s">
        <v>178</v>
      </c>
      <c r="B122" s="183"/>
      <c r="C122" s="160"/>
      <c r="D122" s="151"/>
      <c r="E122" s="13">
        <f>SUM(E121:E121)</f>
        <v>6.4</v>
      </c>
      <c r="F122" s="13"/>
      <c r="G122" s="13">
        <f>SUM(G121:G121)</f>
        <v>229266.39691000001</v>
      </c>
      <c r="H122" s="14" t="e">
        <f>SUM(#REF!)</f>
        <v>#REF!</v>
      </c>
      <c r="I122" s="15" t="e">
        <f>SUM(#REF!)</f>
        <v>#REF!</v>
      </c>
      <c r="J122" s="15" t="e">
        <f>SUM(#REF!)</f>
        <v>#REF!</v>
      </c>
      <c r="K122" s="15"/>
      <c r="L122" s="14" t="e">
        <f>SUM(#REF!)</f>
        <v>#REF!</v>
      </c>
      <c r="M122" s="15" t="e">
        <f>SUM(#REF!)</f>
        <v>#REF!</v>
      </c>
      <c r="N122" s="15" t="e">
        <f>SUM(#REF!)</f>
        <v>#REF!</v>
      </c>
      <c r="O122" s="15"/>
      <c r="P122" s="13" t="e">
        <f>SUM(#REF!)</f>
        <v>#REF!</v>
      </c>
      <c r="Q122" s="15" t="e">
        <f>SUM(#REF!)</f>
        <v>#REF!</v>
      </c>
      <c r="R122" s="15" t="e">
        <f>SUM(#REF!)</f>
        <v>#REF!</v>
      </c>
      <c r="S122" s="15"/>
      <c r="T122" s="13"/>
      <c r="U122" s="13"/>
      <c r="V122" s="13"/>
      <c r="W122" s="13">
        <f>SUM(W121:W121)</f>
        <v>6.4</v>
      </c>
      <c r="X122" s="13"/>
      <c r="Y122" s="79">
        <f>SUM(Y121:Y121)</f>
        <v>229266.39691000001</v>
      </c>
      <c r="Z122" s="13"/>
      <c r="AA122" s="13"/>
      <c r="AB122" s="79"/>
      <c r="AC122" s="13"/>
      <c r="AD122" s="13"/>
      <c r="AE122" s="63"/>
      <c r="AF122" s="107"/>
      <c r="AG122" s="8"/>
      <c r="AH122" s="8"/>
      <c r="AJ122" s="96">
        <f>T122+W122+Z122</f>
        <v>6.4</v>
      </c>
    </row>
    <row r="123" spans="1:43" s="23" customFormat="1" ht="29.25" customHeight="1">
      <c r="A123" s="150"/>
      <c r="B123" s="16" t="s">
        <v>34</v>
      </c>
      <c r="C123" s="33"/>
      <c r="D123" s="33"/>
      <c r="E123" s="97">
        <f>Z123</f>
        <v>47.099999999999994</v>
      </c>
      <c r="F123" s="21"/>
      <c r="G123" s="19">
        <f>V123+Y123+AB123</f>
        <v>1324762.1888050439</v>
      </c>
      <c r="H123" s="19"/>
      <c r="I123" s="22"/>
      <c r="J123" s="22"/>
      <c r="K123" s="22"/>
      <c r="L123" s="39"/>
      <c r="M123" s="22"/>
      <c r="N123" s="22"/>
      <c r="O123" s="22"/>
      <c r="P123" s="19"/>
      <c r="Q123" s="22"/>
      <c r="R123" s="22"/>
      <c r="S123" s="22"/>
      <c r="T123" s="20"/>
      <c r="U123" s="24"/>
      <c r="V123" s="19">
        <v>1.2064299999999997</v>
      </c>
      <c r="W123" s="22"/>
      <c r="X123" s="19"/>
      <c r="Y123" s="19">
        <v>1.3541700000000001</v>
      </c>
      <c r="Z123" s="19">
        <f>46.3+0.8</f>
        <v>47.099999999999994</v>
      </c>
      <c r="AA123" s="22"/>
      <c r="AB123" s="81">
        <v>1324759.628205044</v>
      </c>
      <c r="AC123" s="19"/>
      <c r="AD123" s="19"/>
      <c r="AE123" s="65"/>
      <c r="AF123" s="105"/>
      <c r="AG123" s="100">
        <f>AB123/29000</f>
        <v>45.681366489829102</v>
      </c>
      <c r="AJ123" s="96">
        <f>T123+W123+Z123</f>
        <v>47.099999999999994</v>
      </c>
      <c r="AQ123" s="23" t="s">
        <v>21</v>
      </c>
    </row>
    <row r="124" spans="1:43" s="40" customFormat="1" ht="39.75" customHeight="1">
      <c r="A124" s="62" t="s">
        <v>20</v>
      </c>
      <c r="B124" s="188" t="s">
        <v>86</v>
      </c>
      <c r="C124" s="189"/>
      <c r="D124" s="189"/>
      <c r="E124" s="189"/>
      <c r="F124" s="189"/>
      <c r="G124" s="189"/>
      <c r="H124" s="189"/>
      <c r="I124" s="189"/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/>
      <c r="AF124" s="109"/>
      <c r="AM124" s="40" t="s">
        <v>0</v>
      </c>
    </row>
    <row r="125" spans="1:43" s="40" customFormat="1" ht="45" customHeight="1">
      <c r="A125" s="62"/>
      <c r="B125" s="51" t="s">
        <v>85</v>
      </c>
      <c r="C125" s="56"/>
      <c r="D125" s="56"/>
      <c r="E125" s="13">
        <f>E136</f>
        <v>1.5</v>
      </c>
      <c r="F125" s="56"/>
      <c r="G125" s="13">
        <f>G134+G137+G140+G143</f>
        <v>570967.1</v>
      </c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13">
        <f>V134+V137+V140+V143</f>
        <v>115453.20000000001</v>
      </c>
      <c r="W125" s="13"/>
      <c r="X125" s="15"/>
      <c r="Y125" s="13">
        <f>Y134+Y137+Y140+Y143</f>
        <v>165513.9</v>
      </c>
      <c r="Z125" s="13">
        <f>Z134+Z137+Z140+Z143</f>
        <v>0</v>
      </c>
      <c r="AA125" s="56"/>
      <c r="AB125" s="13">
        <f>AB134+AB137+AB140+AB143</f>
        <v>200000</v>
      </c>
      <c r="AC125" s="13"/>
      <c r="AD125" s="13"/>
      <c r="AE125" s="63">
        <f>AE134+AE137+AE140+AE143</f>
        <v>90000</v>
      </c>
      <c r="AF125" s="107"/>
    </row>
    <row r="126" spans="1:43" s="40" customFormat="1" ht="33" customHeight="1">
      <c r="A126" s="181" t="s">
        <v>18</v>
      </c>
      <c r="B126" s="178"/>
      <c r="C126" s="53"/>
      <c r="D126" s="53"/>
      <c r="E126" s="53"/>
      <c r="F126" s="53"/>
      <c r="G126" s="53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3"/>
      <c r="U126" s="32"/>
      <c r="V126" s="13"/>
      <c r="W126" s="15"/>
      <c r="X126" s="15"/>
      <c r="Y126" s="83"/>
      <c r="Z126" s="15"/>
      <c r="AA126" s="15"/>
      <c r="AB126" s="83"/>
      <c r="AC126" s="15"/>
      <c r="AD126" s="15"/>
      <c r="AE126" s="69"/>
      <c r="AF126" s="110"/>
    </row>
    <row r="127" spans="1:43" s="40" customFormat="1" ht="84.75" customHeight="1">
      <c r="A127" s="70">
        <v>1</v>
      </c>
      <c r="B127" s="26" t="s">
        <v>162</v>
      </c>
      <c r="C127" s="17" t="s">
        <v>20</v>
      </c>
      <c r="D127" s="53"/>
      <c r="E127" s="53"/>
      <c r="F127" s="53"/>
      <c r="G127" s="19">
        <v>14103.8</v>
      </c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3"/>
      <c r="U127" s="32"/>
      <c r="V127" s="19">
        <f>G127</f>
        <v>14103.8</v>
      </c>
      <c r="W127" s="15"/>
      <c r="X127" s="15"/>
      <c r="Y127" s="83"/>
      <c r="Z127" s="15"/>
      <c r="AA127" s="15"/>
      <c r="AB127" s="83"/>
      <c r="AC127" s="15"/>
      <c r="AD127" s="15"/>
      <c r="AE127" s="69"/>
      <c r="AF127" s="110"/>
      <c r="AL127" s="40" t="s">
        <v>21</v>
      </c>
    </row>
    <row r="128" spans="1:43" s="40" customFormat="1" ht="94.5" customHeight="1">
      <c r="A128" s="70">
        <v>2</v>
      </c>
      <c r="B128" s="26" t="s">
        <v>163</v>
      </c>
      <c r="C128" s="17" t="s">
        <v>20</v>
      </c>
      <c r="D128" s="53"/>
      <c r="E128" s="53"/>
      <c r="F128" s="53"/>
      <c r="G128" s="19">
        <f>10000-1900+5000</f>
        <v>13100</v>
      </c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3"/>
      <c r="U128" s="32"/>
      <c r="V128" s="19">
        <f>G128-Y128</f>
        <v>8100</v>
      </c>
      <c r="W128" s="15"/>
      <c r="X128" s="15"/>
      <c r="Y128" s="19">
        <v>5000</v>
      </c>
      <c r="Z128" s="15"/>
      <c r="AA128" s="15"/>
      <c r="AB128" s="83"/>
      <c r="AC128" s="15"/>
      <c r="AD128" s="15"/>
      <c r="AE128" s="69"/>
      <c r="AF128" s="110"/>
      <c r="AI128" s="40" t="s">
        <v>0</v>
      </c>
      <c r="AQ128" s="40" t="s">
        <v>104</v>
      </c>
    </row>
    <row r="129" spans="1:45" s="40" customFormat="1" ht="106.5" customHeight="1">
      <c r="A129" s="70">
        <v>3</v>
      </c>
      <c r="B129" s="26" t="s">
        <v>145</v>
      </c>
      <c r="C129" s="17" t="s">
        <v>17</v>
      </c>
      <c r="D129" s="98">
        <f>(3.16-2.55)+(11.795-5)</f>
        <v>7.4050000000000002</v>
      </c>
      <c r="E129" s="29">
        <f>(3.16-2.55)+(11.795-5)</f>
        <v>7.4050000000000002</v>
      </c>
      <c r="F129" s="53"/>
      <c r="G129" s="19">
        <f>AB129+AE129</f>
        <v>109595.29581</v>
      </c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3"/>
      <c r="U129" s="32"/>
      <c r="V129" s="19"/>
      <c r="W129" s="15"/>
      <c r="X129" s="15"/>
      <c r="Y129" s="15"/>
      <c r="Z129" s="15"/>
      <c r="AA129" s="15"/>
      <c r="AB129" s="19">
        <v>19595.29581</v>
      </c>
      <c r="AC129" s="19"/>
      <c r="AD129" s="19"/>
      <c r="AE129" s="65">
        <v>90000</v>
      </c>
      <c r="AF129" s="105"/>
      <c r="AG129" s="40" t="s">
        <v>19</v>
      </c>
      <c r="AM129" s="40" t="s">
        <v>21</v>
      </c>
      <c r="AN129" s="40" t="s">
        <v>104</v>
      </c>
      <c r="AS129" s="40" t="s">
        <v>104</v>
      </c>
    </row>
    <row r="130" spans="1:45" s="40" customFormat="1" ht="67.5" customHeight="1">
      <c r="A130" s="70">
        <v>4</v>
      </c>
      <c r="B130" s="26" t="s">
        <v>120</v>
      </c>
      <c r="C130" s="17" t="s">
        <v>17</v>
      </c>
      <c r="D130" s="98">
        <f>3.3</f>
        <v>3.3</v>
      </c>
      <c r="E130" s="29">
        <f>3.3</f>
        <v>3.3</v>
      </c>
      <c r="F130" s="53"/>
      <c r="G130" s="152">
        <v>60781.286719999996</v>
      </c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3"/>
      <c r="U130" s="32"/>
      <c r="V130" s="19"/>
      <c r="W130" s="15"/>
      <c r="X130" s="15"/>
      <c r="Y130" s="15"/>
      <c r="Z130" s="15"/>
      <c r="AA130" s="15"/>
      <c r="AB130" s="19">
        <f>G130</f>
        <v>60781.286719999996</v>
      </c>
      <c r="AC130" s="19"/>
      <c r="AD130" s="19"/>
      <c r="AE130" s="65"/>
      <c r="AF130" s="105"/>
    </row>
    <row r="131" spans="1:45" s="40" customFormat="1" ht="88.5" customHeight="1">
      <c r="A131" s="70">
        <v>5</v>
      </c>
      <c r="B131" s="26" t="s">
        <v>146</v>
      </c>
      <c r="C131" s="17" t="s">
        <v>17</v>
      </c>
      <c r="D131" s="98">
        <f>(8.45-6.85)+0.2</f>
        <v>1.7999999999999996</v>
      </c>
      <c r="E131" s="29">
        <f>(8.45-6.85)+0.2</f>
        <v>1.7999999999999996</v>
      </c>
      <c r="F131" s="53"/>
      <c r="G131" s="152">
        <v>19705.115280000002</v>
      </c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3"/>
      <c r="U131" s="32"/>
      <c r="V131" s="19"/>
      <c r="W131" s="15"/>
      <c r="X131" s="15"/>
      <c r="Y131" s="15"/>
      <c r="Z131" s="15"/>
      <c r="AA131" s="15"/>
      <c r="AB131" s="19">
        <f>G131</f>
        <v>19705.115280000002</v>
      </c>
      <c r="AC131" s="19"/>
      <c r="AD131" s="19"/>
      <c r="AE131" s="65"/>
      <c r="AF131" s="105"/>
    </row>
    <row r="132" spans="1:45" s="40" customFormat="1" ht="64.5" customHeight="1">
      <c r="A132" s="70">
        <v>6</v>
      </c>
      <c r="B132" s="26" t="s">
        <v>121</v>
      </c>
      <c r="C132" s="17" t="s">
        <v>17</v>
      </c>
      <c r="D132" s="98">
        <f>1.9</f>
        <v>1.9</v>
      </c>
      <c r="E132" s="29">
        <f>1.9</f>
        <v>1.9</v>
      </c>
      <c r="F132" s="53"/>
      <c r="G132" s="152">
        <v>59918.302190000002</v>
      </c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3"/>
      <c r="U132" s="32"/>
      <c r="V132" s="19"/>
      <c r="W132" s="15"/>
      <c r="X132" s="15"/>
      <c r="Y132" s="15"/>
      <c r="Z132" s="15"/>
      <c r="AA132" s="15"/>
      <c r="AB132" s="19">
        <f>G132</f>
        <v>59918.302190000002</v>
      </c>
      <c r="AC132" s="19"/>
      <c r="AD132" s="19"/>
      <c r="AE132" s="65"/>
      <c r="AF132" s="105"/>
    </row>
    <row r="133" spans="1:45" s="40" customFormat="1" ht="64.5" customHeight="1">
      <c r="A133" s="70">
        <v>7</v>
      </c>
      <c r="B133" s="26" t="s">
        <v>168</v>
      </c>
      <c r="C133" s="17" t="s">
        <v>17</v>
      </c>
      <c r="D133" s="98"/>
      <c r="E133" s="29"/>
      <c r="F133" s="53"/>
      <c r="G133" s="152">
        <f>Y133+AB133</f>
        <v>60000</v>
      </c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3"/>
      <c r="U133" s="32"/>
      <c r="V133" s="19"/>
      <c r="W133" s="15"/>
      <c r="X133" s="15"/>
      <c r="Y133" s="19">
        <v>20000</v>
      </c>
      <c r="Z133" s="15"/>
      <c r="AA133" s="15"/>
      <c r="AB133" s="153">
        <v>40000</v>
      </c>
      <c r="AC133" s="19"/>
      <c r="AD133" s="19"/>
      <c r="AE133" s="65"/>
      <c r="AF133" s="105"/>
    </row>
    <row r="134" spans="1:45" s="40" customFormat="1" ht="40.5" customHeight="1">
      <c r="A134" s="181" t="s">
        <v>105</v>
      </c>
      <c r="B134" s="178"/>
      <c r="C134" s="17"/>
      <c r="D134" s="53"/>
      <c r="E134" s="53"/>
      <c r="F134" s="53"/>
      <c r="G134" s="13">
        <f>SUM(G127:G133)</f>
        <v>337203.8</v>
      </c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3"/>
      <c r="U134" s="32"/>
      <c r="V134" s="13">
        <f>SUM(V127:V133)</f>
        <v>22203.8</v>
      </c>
      <c r="W134" s="15"/>
      <c r="X134" s="15"/>
      <c r="Y134" s="79">
        <f>SUM(Y127:Y133)</f>
        <v>25000</v>
      </c>
      <c r="Z134" s="13"/>
      <c r="AA134" s="13"/>
      <c r="AB134" s="13">
        <f>SUM(AB127:AB133)</f>
        <v>200000</v>
      </c>
      <c r="AC134" s="13"/>
      <c r="AD134" s="13"/>
      <c r="AE134" s="63">
        <f>SUM(AE127:AE133)</f>
        <v>90000</v>
      </c>
      <c r="AF134" s="107"/>
    </row>
    <row r="135" spans="1:45" s="40" customFormat="1" ht="33.75" customHeight="1">
      <c r="A135" s="148"/>
      <c r="B135" s="149" t="s">
        <v>22</v>
      </c>
      <c r="C135" s="17"/>
      <c r="D135" s="53"/>
      <c r="E135" s="53"/>
      <c r="F135" s="53"/>
      <c r="G135" s="13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3"/>
      <c r="U135" s="32"/>
      <c r="V135" s="13"/>
      <c r="W135" s="15"/>
      <c r="X135" s="15"/>
      <c r="Y135" s="79"/>
      <c r="Z135" s="13"/>
      <c r="AA135" s="13"/>
      <c r="AB135" s="79"/>
      <c r="AC135" s="13"/>
      <c r="AD135" s="13"/>
      <c r="AE135" s="63"/>
      <c r="AF135" s="107"/>
    </row>
    <row r="136" spans="1:45" s="40" customFormat="1" ht="45.75" customHeight="1">
      <c r="A136" s="70">
        <v>8</v>
      </c>
      <c r="B136" s="26" t="s">
        <v>161</v>
      </c>
      <c r="C136" s="17" t="s">
        <v>17</v>
      </c>
      <c r="D136" s="53"/>
      <c r="E136" s="29">
        <v>1.5</v>
      </c>
      <c r="F136" s="53"/>
      <c r="G136" s="19">
        <f>V136+Y136</f>
        <v>168513.9</v>
      </c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3"/>
      <c r="U136" s="32"/>
      <c r="V136" s="19">
        <v>28000</v>
      </c>
      <c r="W136" s="29">
        <f>E136</f>
        <v>1.5</v>
      </c>
      <c r="X136" s="15"/>
      <c r="Y136" s="19">
        <v>140513.9</v>
      </c>
      <c r="Z136" s="147"/>
      <c r="AA136" s="19"/>
      <c r="AB136" s="81"/>
      <c r="AC136" s="13"/>
      <c r="AD136" s="13"/>
      <c r="AE136" s="63"/>
      <c r="AF136" s="107"/>
    </row>
    <row r="137" spans="1:45" s="40" customFormat="1" ht="33.75" customHeight="1">
      <c r="A137" s="181" t="s">
        <v>106</v>
      </c>
      <c r="B137" s="178"/>
      <c r="C137" s="17"/>
      <c r="D137" s="53"/>
      <c r="E137" s="13">
        <f>E136</f>
        <v>1.5</v>
      </c>
      <c r="F137" s="53"/>
      <c r="G137" s="13">
        <f>G136</f>
        <v>168513.9</v>
      </c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3"/>
      <c r="U137" s="32"/>
      <c r="V137" s="13">
        <f>V136</f>
        <v>28000</v>
      </c>
      <c r="W137" s="13">
        <f>W136</f>
        <v>1.5</v>
      </c>
      <c r="X137" s="53"/>
      <c r="Y137" s="13">
        <f>Y136</f>
        <v>140513.9</v>
      </c>
      <c r="Z137" s="13"/>
      <c r="AA137" s="13"/>
      <c r="AB137" s="79"/>
      <c r="AC137" s="13"/>
      <c r="AD137" s="13"/>
      <c r="AE137" s="63"/>
      <c r="AF137" s="107"/>
    </row>
    <row r="138" spans="1:45" s="40" customFormat="1" ht="39" customHeight="1">
      <c r="A138" s="148"/>
      <c r="B138" s="149" t="s">
        <v>102</v>
      </c>
      <c r="C138" s="17"/>
      <c r="D138" s="53"/>
      <c r="E138" s="53"/>
      <c r="F138" s="53"/>
      <c r="G138" s="13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3"/>
      <c r="U138" s="32"/>
      <c r="V138" s="13"/>
      <c r="W138" s="15"/>
      <c r="X138" s="15"/>
      <c r="Y138" s="83"/>
      <c r="Z138" s="15"/>
      <c r="AA138" s="15"/>
      <c r="AB138" s="83"/>
      <c r="AC138" s="15"/>
      <c r="AD138" s="15"/>
      <c r="AE138" s="69"/>
      <c r="AF138" s="110"/>
      <c r="AR138" s="40" t="s">
        <v>0</v>
      </c>
    </row>
    <row r="139" spans="1:45" s="40" customFormat="1" ht="48" customHeight="1">
      <c r="A139" s="70">
        <v>9</v>
      </c>
      <c r="B139" s="26" t="s">
        <v>87</v>
      </c>
      <c r="C139" s="17" t="s">
        <v>20</v>
      </c>
      <c r="D139" s="53"/>
      <c r="E139" s="53"/>
      <c r="F139" s="53"/>
      <c r="G139" s="19">
        <f>32554+3255.4</f>
        <v>35809.4</v>
      </c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3"/>
      <c r="U139" s="32"/>
      <c r="V139" s="19">
        <f>G139</f>
        <v>35809.4</v>
      </c>
      <c r="W139" s="15"/>
      <c r="X139" s="15"/>
      <c r="Y139" s="83"/>
      <c r="Z139" s="15"/>
      <c r="AA139" s="15"/>
      <c r="AB139" s="83"/>
      <c r="AC139" s="15"/>
      <c r="AD139" s="15"/>
      <c r="AE139" s="69"/>
      <c r="AF139" s="110"/>
    </row>
    <row r="140" spans="1:45" s="40" customFormat="1" ht="31.5" customHeight="1">
      <c r="A140" s="181" t="s">
        <v>119</v>
      </c>
      <c r="B140" s="178"/>
      <c r="C140" s="53"/>
      <c r="D140" s="53"/>
      <c r="E140" s="53"/>
      <c r="F140" s="53"/>
      <c r="G140" s="13">
        <f>G139</f>
        <v>35809.4</v>
      </c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3"/>
      <c r="U140" s="32"/>
      <c r="V140" s="13">
        <f>V139</f>
        <v>35809.4</v>
      </c>
      <c r="W140" s="15"/>
      <c r="X140" s="15"/>
      <c r="Y140" s="83"/>
      <c r="Z140" s="15"/>
      <c r="AA140" s="15"/>
      <c r="AB140" s="83"/>
      <c r="AC140" s="15"/>
      <c r="AD140" s="15"/>
      <c r="AE140" s="69"/>
      <c r="AF140" s="110"/>
    </row>
    <row r="141" spans="1:45" s="40" customFormat="1" ht="33" customHeight="1">
      <c r="A141" s="181" t="s">
        <v>33</v>
      </c>
      <c r="B141" s="178"/>
      <c r="C141" s="53"/>
      <c r="D141" s="53"/>
      <c r="E141" s="53"/>
      <c r="F141" s="53"/>
      <c r="G141" s="53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3"/>
      <c r="U141" s="32"/>
      <c r="V141" s="13"/>
      <c r="W141" s="15"/>
      <c r="X141" s="15"/>
      <c r="Y141" s="83"/>
      <c r="Z141" s="15"/>
      <c r="AA141" s="15"/>
      <c r="AB141" s="83"/>
      <c r="AC141" s="15"/>
      <c r="AD141" s="15"/>
      <c r="AE141" s="69"/>
      <c r="AF141" s="110"/>
    </row>
    <row r="142" spans="1:45" s="40" customFormat="1" ht="67.5" customHeight="1">
      <c r="A142" s="70">
        <v>10</v>
      </c>
      <c r="B142" s="54" t="s">
        <v>101</v>
      </c>
      <c r="C142" s="17" t="s">
        <v>17</v>
      </c>
      <c r="D142" s="53"/>
      <c r="E142" s="53"/>
      <c r="F142" s="53"/>
      <c r="G142" s="19">
        <v>29440</v>
      </c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9">
        <f>G142</f>
        <v>29440</v>
      </c>
      <c r="W142" s="15"/>
      <c r="X142" s="13"/>
      <c r="Y142" s="81"/>
      <c r="Z142" s="15"/>
      <c r="AA142" s="15"/>
      <c r="AB142" s="83"/>
      <c r="AC142" s="15"/>
      <c r="AD142" s="15"/>
      <c r="AE142" s="69"/>
      <c r="AF142" s="110"/>
    </row>
    <row r="143" spans="1:45" s="40" customFormat="1" ht="42" customHeight="1">
      <c r="A143" s="207" t="s">
        <v>117</v>
      </c>
      <c r="B143" s="208"/>
      <c r="C143" s="209"/>
      <c r="D143" s="53"/>
      <c r="E143" s="53"/>
      <c r="F143" s="53"/>
      <c r="G143" s="13">
        <f>SUM(G141:G142)</f>
        <v>29440</v>
      </c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3">
        <f>V142</f>
        <v>29440</v>
      </c>
      <c r="W143" s="15"/>
      <c r="X143" s="15"/>
      <c r="Y143" s="79"/>
      <c r="Z143" s="15"/>
      <c r="AA143" s="15"/>
      <c r="AB143" s="83"/>
      <c r="AC143" s="15"/>
      <c r="AD143" s="15"/>
      <c r="AE143" s="69"/>
      <c r="AF143" s="110"/>
    </row>
    <row r="144" spans="1:45" s="42" customFormat="1" ht="53.25" customHeight="1">
      <c r="A144" s="62" t="s">
        <v>23</v>
      </c>
      <c r="B144" s="188" t="s">
        <v>88</v>
      </c>
      <c r="C144" s="189"/>
      <c r="D144" s="189"/>
      <c r="E144" s="189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  <c r="R144" s="189"/>
      <c r="S144" s="189"/>
      <c r="T144" s="189"/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90"/>
      <c r="AF144" s="109"/>
    </row>
    <row r="145" spans="1:51" s="42" customFormat="1" ht="43.5" customHeight="1">
      <c r="A145" s="62"/>
      <c r="B145" s="51" t="s">
        <v>85</v>
      </c>
      <c r="C145" s="56"/>
      <c r="D145" s="56"/>
      <c r="E145" s="58">
        <f>SUM(E149:E170)</f>
        <v>53.79999999999999</v>
      </c>
      <c r="F145" s="52"/>
      <c r="G145" s="57">
        <f>SUM(G149:G170)</f>
        <v>243350</v>
      </c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8">
        <f>SUM(T149:T170)</f>
        <v>0</v>
      </c>
      <c r="U145" s="52"/>
      <c r="V145" s="57">
        <f>SUM(V149:V170)</f>
        <v>0</v>
      </c>
      <c r="W145" s="58">
        <f>SUM(W149:W170)</f>
        <v>5.0999999999999996</v>
      </c>
      <c r="X145" s="52"/>
      <c r="Y145" s="57">
        <f>SUM(Y149:Y170)</f>
        <v>18000</v>
      </c>
      <c r="Z145" s="58">
        <f>SUM(Z149:Z170)</f>
        <v>34.199999999999996</v>
      </c>
      <c r="AA145" s="52"/>
      <c r="AB145" s="119">
        <f>SUM(AB149:AB170)</f>
        <v>166900</v>
      </c>
      <c r="AC145" s="58">
        <f>SUM(AC149:AC171)</f>
        <v>31.425000000000001</v>
      </c>
      <c r="AD145" s="52"/>
      <c r="AE145" s="71">
        <f>SUM(AE149:AE171)</f>
        <v>160000</v>
      </c>
      <c r="AF145" s="111"/>
    </row>
    <row r="146" spans="1:51" s="42" customFormat="1" ht="38.25" hidden="1" customHeight="1">
      <c r="A146" s="181" t="s">
        <v>16</v>
      </c>
      <c r="B146" s="178"/>
      <c r="C146" s="56"/>
      <c r="D146" s="56"/>
      <c r="E146" s="58"/>
      <c r="F146" s="52"/>
      <c r="G146" s="57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8"/>
      <c r="U146" s="52"/>
      <c r="V146" s="57"/>
      <c r="W146" s="56"/>
      <c r="X146" s="56"/>
      <c r="Y146" s="84"/>
      <c r="Z146" s="56"/>
      <c r="AA146" s="56"/>
      <c r="AB146" s="84"/>
      <c r="AC146" s="56"/>
      <c r="AD146" s="56"/>
      <c r="AE146" s="68"/>
      <c r="AF146" s="112"/>
    </row>
    <row r="147" spans="1:51" s="42" customFormat="1" ht="13.5" hidden="1" customHeight="1">
      <c r="A147" s="64">
        <v>1</v>
      </c>
      <c r="B147" s="61" t="s">
        <v>103</v>
      </c>
      <c r="C147" s="17" t="s">
        <v>17</v>
      </c>
      <c r="D147" s="56"/>
      <c r="E147" s="29"/>
      <c r="F147" s="52"/>
      <c r="G147" s="55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8"/>
      <c r="U147" s="52"/>
      <c r="V147" s="57"/>
      <c r="W147" s="56"/>
      <c r="X147" s="56"/>
      <c r="Y147" s="84"/>
      <c r="Z147" s="29">
        <f>E147</f>
        <v>0</v>
      </c>
      <c r="AA147" s="52"/>
      <c r="AB147" s="120">
        <f>G147</f>
        <v>0</v>
      </c>
      <c r="AC147" s="55"/>
      <c r="AD147" s="55"/>
      <c r="AE147" s="72"/>
      <c r="AF147" s="113"/>
      <c r="AM147" s="42" t="s">
        <v>104</v>
      </c>
    </row>
    <row r="148" spans="1:51" s="42" customFormat="1" ht="27.75" customHeight="1">
      <c r="A148" s="181" t="s">
        <v>18</v>
      </c>
      <c r="B148" s="178"/>
      <c r="C148" s="151"/>
      <c r="D148" s="56"/>
      <c r="E148" s="29"/>
      <c r="F148" s="52"/>
      <c r="G148" s="55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8"/>
      <c r="U148" s="52"/>
      <c r="V148" s="57"/>
      <c r="W148" s="56"/>
      <c r="X148" s="56"/>
      <c r="Y148" s="84"/>
      <c r="Z148" s="85"/>
      <c r="AA148" s="52"/>
      <c r="AB148" s="121"/>
      <c r="AC148" s="123"/>
      <c r="AD148" s="123"/>
      <c r="AE148" s="73"/>
      <c r="AF148" s="114"/>
    </row>
    <row r="149" spans="1:51" s="42" customFormat="1" ht="72" customHeight="1">
      <c r="A149" s="64">
        <v>1</v>
      </c>
      <c r="B149" s="61" t="s">
        <v>122</v>
      </c>
      <c r="C149" s="17" t="s">
        <v>17</v>
      </c>
      <c r="D149" s="56"/>
      <c r="E149" s="29">
        <v>4.7</v>
      </c>
      <c r="F149" s="52"/>
      <c r="G149" s="55">
        <v>21150</v>
      </c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8"/>
      <c r="U149" s="52"/>
      <c r="V149" s="57"/>
      <c r="W149" s="56"/>
      <c r="X149" s="56"/>
      <c r="Y149" s="84"/>
      <c r="Z149" s="29"/>
      <c r="AA149" s="52"/>
      <c r="AB149" s="120"/>
      <c r="AC149" s="55">
        <f>E149</f>
        <v>4.7</v>
      </c>
      <c r="AD149" s="55"/>
      <c r="AE149" s="72">
        <f>G149</f>
        <v>21150</v>
      </c>
      <c r="AF149" s="113"/>
    </row>
    <row r="150" spans="1:51" s="42" customFormat="1" ht="60" customHeight="1">
      <c r="A150" s="64">
        <v>2</v>
      </c>
      <c r="B150" s="135" t="s">
        <v>123</v>
      </c>
      <c r="C150" s="17" t="s">
        <v>17</v>
      </c>
      <c r="D150" s="136"/>
      <c r="E150" s="29">
        <v>6.3</v>
      </c>
      <c r="F150" s="137"/>
      <c r="G150" s="55">
        <v>19300</v>
      </c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136"/>
      <c r="S150" s="136"/>
      <c r="T150" s="138"/>
      <c r="U150" s="137"/>
      <c r="V150" s="139"/>
      <c r="W150" s="136"/>
      <c r="X150" s="136"/>
      <c r="Y150" s="140"/>
      <c r="Z150" s="29"/>
      <c r="AA150" s="52"/>
      <c r="AB150" s="120"/>
      <c r="AC150" s="55">
        <f>E150</f>
        <v>6.3</v>
      </c>
      <c r="AD150" s="55"/>
      <c r="AE150" s="72">
        <f>G150</f>
        <v>19300</v>
      </c>
      <c r="AF150" s="113"/>
    </row>
    <row r="151" spans="1:51" s="42" customFormat="1" ht="44.25" customHeight="1">
      <c r="A151" s="64">
        <v>3</v>
      </c>
      <c r="B151" s="135" t="s">
        <v>128</v>
      </c>
      <c r="C151" s="17"/>
      <c r="D151" s="136"/>
      <c r="E151" s="29">
        <v>5.0999999999999996</v>
      </c>
      <c r="F151" s="137"/>
      <c r="G151" s="55">
        <v>18000</v>
      </c>
      <c r="H151" s="136"/>
      <c r="I151" s="136"/>
      <c r="J151" s="136"/>
      <c r="K151" s="136"/>
      <c r="L151" s="136"/>
      <c r="M151" s="136"/>
      <c r="N151" s="136"/>
      <c r="O151" s="136"/>
      <c r="P151" s="136"/>
      <c r="Q151" s="136"/>
      <c r="R151" s="136"/>
      <c r="S151" s="136"/>
      <c r="T151" s="138"/>
      <c r="U151" s="137"/>
      <c r="V151" s="139"/>
      <c r="W151" s="29">
        <f>E151</f>
        <v>5.0999999999999996</v>
      </c>
      <c r="X151" s="137"/>
      <c r="Y151" s="55">
        <f>G151</f>
        <v>18000</v>
      </c>
      <c r="Z151" s="85"/>
      <c r="AA151" s="52"/>
      <c r="AB151" s="121"/>
      <c r="AC151" s="123"/>
      <c r="AD151" s="123"/>
      <c r="AE151" s="73"/>
      <c r="AF151" s="114"/>
      <c r="AH151" s="42" t="s">
        <v>0</v>
      </c>
    </row>
    <row r="152" spans="1:51" s="42" customFormat="1" ht="42" customHeight="1">
      <c r="A152" s="181" t="s">
        <v>171</v>
      </c>
      <c r="B152" s="178"/>
      <c r="C152" s="151"/>
      <c r="D152" s="56"/>
      <c r="E152" s="29"/>
      <c r="F152" s="52"/>
      <c r="G152" s="55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8"/>
      <c r="U152" s="52"/>
      <c r="V152" s="57"/>
      <c r="W152" s="56"/>
      <c r="X152" s="56"/>
      <c r="Y152" s="84"/>
      <c r="Z152" s="85"/>
      <c r="AA152" s="52"/>
      <c r="AB152" s="121"/>
      <c r="AC152" s="123"/>
      <c r="AD152" s="123"/>
      <c r="AE152" s="73"/>
      <c r="AF152" s="114"/>
    </row>
    <row r="153" spans="1:51" s="42" customFormat="1" ht="57" customHeight="1">
      <c r="A153" s="64">
        <v>4</v>
      </c>
      <c r="B153" s="135" t="s">
        <v>124</v>
      </c>
      <c r="C153" s="17" t="s">
        <v>17</v>
      </c>
      <c r="D153" s="136"/>
      <c r="E153" s="29">
        <v>5.9</v>
      </c>
      <c r="F153" s="137"/>
      <c r="G153" s="55">
        <v>27950</v>
      </c>
      <c r="H153" s="136"/>
      <c r="I153" s="136"/>
      <c r="J153" s="136"/>
      <c r="K153" s="136"/>
      <c r="L153" s="136"/>
      <c r="M153" s="136"/>
      <c r="N153" s="136"/>
      <c r="O153" s="136"/>
      <c r="P153" s="136"/>
      <c r="Q153" s="136"/>
      <c r="R153" s="136"/>
      <c r="S153" s="136"/>
      <c r="T153" s="138"/>
      <c r="U153" s="137"/>
      <c r="V153" s="139"/>
      <c r="W153" s="136"/>
      <c r="X153" s="136"/>
      <c r="Y153" s="140"/>
      <c r="Z153" s="29">
        <f>E153</f>
        <v>5.9</v>
      </c>
      <c r="AA153" s="137"/>
      <c r="AB153" s="120">
        <f>G153</f>
        <v>27950</v>
      </c>
      <c r="AC153" s="55"/>
      <c r="AD153" s="55"/>
      <c r="AE153" s="72"/>
      <c r="AF153" s="113"/>
    </row>
    <row r="154" spans="1:51" s="42" customFormat="1" ht="39" customHeight="1">
      <c r="A154" s="181" t="s">
        <v>179</v>
      </c>
      <c r="B154" s="178"/>
      <c r="C154" s="151"/>
      <c r="D154" s="56"/>
      <c r="E154" s="29"/>
      <c r="F154" s="52"/>
      <c r="G154" s="55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8"/>
      <c r="U154" s="52"/>
      <c r="V154" s="57"/>
      <c r="W154" s="56"/>
      <c r="X154" s="56"/>
      <c r="Y154" s="84"/>
      <c r="Z154" s="85"/>
      <c r="AA154" s="52"/>
      <c r="AB154" s="121"/>
      <c r="AC154" s="123"/>
      <c r="AD154" s="123"/>
      <c r="AE154" s="73"/>
      <c r="AF154" s="114"/>
    </row>
    <row r="155" spans="1:51" s="42" customFormat="1" ht="74.25" customHeight="1">
      <c r="A155" s="64">
        <v>5</v>
      </c>
      <c r="B155" s="61" t="s">
        <v>125</v>
      </c>
      <c r="C155" s="17" t="s">
        <v>17</v>
      </c>
      <c r="D155" s="56"/>
      <c r="E155" s="29">
        <v>1.7</v>
      </c>
      <c r="F155" s="52"/>
      <c r="G155" s="55">
        <v>9000</v>
      </c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8"/>
      <c r="U155" s="52"/>
      <c r="V155" s="57"/>
      <c r="W155" s="56"/>
      <c r="X155" s="56"/>
      <c r="Y155" s="84"/>
      <c r="Z155" s="29"/>
      <c r="AA155" s="52"/>
      <c r="AB155" s="120"/>
      <c r="AC155" s="55">
        <f>E155</f>
        <v>1.7</v>
      </c>
      <c r="AD155" s="55"/>
      <c r="AE155" s="72">
        <f>G155</f>
        <v>9000</v>
      </c>
      <c r="AF155" s="113"/>
    </row>
    <row r="156" spans="1:51" s="42" customFormat="1" ht="34.5" customHeight="1">
      <c r="A156" s="181" t="s">
        <v>173</v>
      </c>
      <c r="B156" s="178"/>
      <c r="C156" s="151"/>
      <c r="D156" s="136"/>
      <c r="E156" s="29"/>
      <c r="F156" s="137"/>
      <c r="G156" s="55"/>
      <c r="H156" s="136"/>
      <c r="I156" s="136"/>
      <c r="J156" s="136"/>
      <c r="K156" s="136"/>
      <c r="L156" s="136"/>
      <c r="M156" s="136"/>
      <c r="N156" s="136"/>
      <c r="O156" s="136"/>
      <c r="P156" s="136"/>
      <c r="Q156" s="136"/>
      <c r="R156" s="136"/>
      <c r="S156" s="136"/>
      <c r="T156" s="138"/>
      <c r="U156" s="137"/>
      <c r="V156" s="139"/>
      <c r="W156" s="136"/>
      <c r="X156" s="136"/>
      <c r="Y156" s="140"/>
      <c r="Z156" s="85"/>
      <c r="AA156" s="137"/>
      <c r="AB156" s="121"/>
      <c r="AC156" s="123"/>
      <c r="AD156" s="123"/>
      <c r="AE156" s="73"/>
      <c r="AF156" s="114"/>
      <c r="AK156" s="42" t="s">
        <v>19</v>
      </c>
    </row>
    <row r="157" spans="1:51" s="42" customFormat="1" ht="51" customHeight="1">
      <c r="A157" s="64">
        <v>6</v>
      </c>
      <c r="B157" s="135" t="s">
        <v>151</v>
      </c>
      <c r="C157" s="17" t="s">
        <v>17</v>
      </c>
      <c r="D157" s="136"/>
      <c r="E157" s="29">
        <v>1.5</v>
      </c>
      <c r="F157" s="137"/>
      <c r="G157" s="55">
        <f>E157*5000</f>
        <v>7500</v>
      </c>
      <c r="H157" s="136"/>
      <c r="I157" s="136"/>
      <c r="J157" s="136"/>
      <c r="K157" s="136"/>
      <c r="L157" s="136"/>
      <c r="M157" s="136"/>
      <c r="N157" s="136"/>
      <c r="O157" s="136"/>
      <c r="P157" s="136"/>
      <c r="Q157" s="136"/>
      <c r="R157" s="136"/>
      <c r="S157" s="136"/>
      <c r="T157" s="138"/>
      <c r="U157" s="137"/>
      <c r="V157" s="139"/>
      <c r="W157" s="136"/>
      <c r="X157" s="136"/>
      <c r="Y157" s="140"/>
      <c r="Z157" s="29">
        <f>E157</f>
        <v>1.5</v>
      </c>
      <c r="AA157" s="142"/>
      <c r="AB157" s="120">
        <f>G157</f>
        <v>7500</v>
      </c>
      <c r="AC157" s="123"/>
      <c r="AD157" s="123"/>
      <c r="AE157" s="73"/>
      <c r="AF157" s="114"/>
    </row>
    <row r="158" spans="1:51" s="42" customFormat="1" ht="69" customHeight="1">
      <c r="A158" s="64">
        <v>7</v>
      </c>
      <c r="B158" s="135" t="s">
        <v>164</v>
      </c>
      <c r="C158" s="17" t="s">
        <v>17</v>
      </c>
      <c r="D158" s="136"/>
      <c r="E158" s="29">
        <v>2.9</v>
      </c>
      <c r="F158" s="137"/>
      <c r="G158" s="55">
        <v>13050</v>
      </c>
      <c r="H158" s="136"/>
      <c r="I158" s="136"/>
      <c r="J158" s="136"/>
      <c r="K158" s="136"/>
      <c r="L158" s="136"/>
      <c r="M158" s="136"/>
      <c r="N158" s="136"/>
      <c r="O158" s="136"/>
      <c r="P158" s="136"/>
      <c r="Q158" s="136"/>
      <c r="R158" s="136"/>
      <c r="S158" s="136"/>
      <c r="T158" s="138"/>
      <c r="U158" s="137"/>
      <c r="V158" s="139"/>
      <c r="W158" s="136"/>
      <c r="X158" s="136"/>
      <c r="Y158" s="140"/>
      <c r="Z158" s="29">
        <f>E158</f>
        <v>2.9</v>
      </c>
      <c r="AA158" s="137"/>
      <c r="AB158" s="120">
        <f>G158</f>
        <v>13050</v>
      </c>
      <c r="AC158" s="55"/>
      <c r="AD158" s="55"/>
      <c r="AE158" s="72"/>
      <c r="AF158" s="115"/>
      <c r="AY158" s="42" t="s">
        <v>0</v>
      </c>
    </row>
    <row r="159" spans="1:51" s="42" customFormat="1" ht="27.75" customHeight="1">
      <c r="A159" s="181" t="s">
        <v>58</v>
      </c>
      <c r="B159" s="178" t="s">
        <v>155</v>
      </c>
      <c r="C159" s="17"/>
      <c r="D159" s="136"/>
      <c r="E159" s="29"/>
      <c r="F159" s="137"/>
      <c r="G159" s="55"/>
      <c r="H159" s="136"/>
      <c r="I159" s="136"/>
      <c r="J159" s="136"/>
      <c r="K159" s="136"/>
      <c r="L159" s="136"/>
      <c r="M159" s="136"/>
      <c r="N159" s="136"/>
      <c r="O159" s="136"/>
      <c r="P159" s="136"/>
      <c r="Q159" s="136"/>
      <c r="R159" s="136"/>
      <c r="S159" s="136"/>
      <c r="T159" s="138"/>
      <c r="U159" s="137"/>
      <c r="V159" s="139"/>
      <c r="W159" s="136"/>
      <c r="X159" s="136"/>
      <c r="Y159" s="140"/>
      <c r="Z159" s="29"/>
      <c r="AA159" s="137"/>
      <c r="AB159" s="120"/>
      <c r="AC159" s="55"/>
      <c r="AD159" s="55"/>
      <c r="AE159" s="72"/>
      <c r="AF159" s="115"/>
    </row>
    <row r="160" spans="1:51" s="42" customFormat="1" ht="31.5" customHeight="1">
      <c r="A160" s="64">
        <v>8</v>
      </c>
      <c r="B160" s="135" t="s">
        <v>156</v>
      </c>
      <c r="C160" s="17" t="s">
        <v>17</v>
      </c>
      <c r="D160" s="136"/>
      <c r="E160" s="29">
        <v>3.7</v>
      </c>
      <c r="F160" s="137"/>
      <c r="G160" s="55">
        <f>E160*5000</f>
        <v>18500</v>
      </c>
      <c r="H160" s="136"/>
      <c r="I160" s="136"/>
      <c r="J160" s="136"/>
      <c r="K160" s="136"/>
      <c r="L160" s="136"/>
      <c r="M160" s="136"/>
      <c r="N160" s="136"/>
      <c r="O160" s="136"/>
      <c r="P160" s="136"/>
      <c r="Q160" s="136"/>
      <c r="R160" s="136"/>
      <c r="S160" s="136"/>
      <c r="T160" s="138"/>
      <c r="U160" s="137"/>
      <c r="V160" s="139"/>
      <c r="W160" s="136"/>
      <c r="X160" s="136"/>
      <c r="Y160" s="140"/>
      <c r="Z160" s="29">
        <f>E160</f>
        <v>3.7</v>
      </c>
      <c r="AA160" s="137"/>
      <c r="AB160" s="120">
        <f>G160</f>
        <v>18500</v>
      </c>
      <c r="AC160" s="55"/>
      <c r="AD160" s="55"/>
      <c r="AE160" s="72"/>
      <c r="AF160" s="115"/>
    </row>
    <row r="161" spans="1:56" s="42" customFormat="1" ht="39.75" customHeight="1">
      <c r="A161" s="181" t="s">
        <v>33</v>
      </c>
      <c r="B161" s="178"/>
      <c r="C161" s="151"/>
      <c r="D161" s="136"/>
      <c r="E161" s="29"/>
      <c r="F161" s="137"/>
      <c r="G161" s="55"/>
      <c r="H161" s="136"/>
      <c r="I161" s="136"/>
      <c r="J161" s="136"/>
      <c r="K161" s="136"/>
      <c r="L161" s="136"/>
      <c r="M161" s="136"/>
      <c r="N161" s="136"/>
      <c r="O161" s="136"/>
      <c r="P161" s="136"/>
      <c r="Q161" s="136"/>
      <c r="R161" s="136"/>
      <c r="S161" s="136"/>
      <c r="T161" s="138"/>
      <c r="U161" s="137"/>
      <c r="V161" s="139"/>
      <c r="W161" s="136"/>
      <c r="X161" s="136"/>
      <c r="Y161" s="140"/>
      <c r="Z161" s="85"/>
      <c r="AA161" s="137"/>
      <c r="AB161" s="121"/>
      <c r="AC161" s="123"/>
      <c r="AD161" s="123"/>
      <c r="AE161" s="73"/>
      <c r="AF161" s="114"/>
    </row>
    <row r="162" spans="1:56" s="42" customFormat="1" ht="41.25" customHeight="1">
      <c r="A162" s="64">
        <v>9</v>
      </c>
      <c r="B162" s="30" t="s">
        <v>153</v>
      </c>
      <c r="C162" s="17" t="s">
        <v>17</v>
      </c>
      <c r="D162" s="136"/>
      <c r="E162" s="29">
        <v>1</v>
      </c>
      <c r="F162" s="137"/>
      <c r="G162" s="55">
        <v>5000</v>
      </c>
      <c r="H162" s="136"/>
      <c r="I162" s="136"/>
      <c r="J162" s="136"/>
      <c r="K162" s="136"/>
      <c r="L162" s="136"/>
      <c r="M162" s="136"/>
      <c r="N162" s="136"/>
      <c r="O162" s="136"/>
      <c r="P162" s="136"/>
      <c r="Q162" s="136"/>
      <c r="R162" s="136"/>
      <c r="S162" s="136"/>
      <c r="T162" s="138"/>
      <c r="U162" s="137"/>
      <c r="V162" s="139"/>
      <c r="W162" s="136"/>
      <c r="X162" s="136"/>
      <c r="Y162" s="140"/>
      <c r="Z162" s="29">
        <f>E162</f>
        <v>1</v>
      </c>
      <c r="AA162" s="142"/>
      <c r="AB162" s="120">
        <f>G162</f>
        <v>5000</v>
      </c>
      <c r="AC162" s="123"/>
      <c r="AD162" s="123"/>
      <c r="AE162" s="73"/>
      <c r="AF162" s="114"/>
    </row>
    <row r="163" spans="1:56" s="42" customFormat="1" ht="50.25" customHeight="1">
      <c r="A163" s="64">
        <v>10</v>
      </c>
      <c r="B163" s="30" t="s">
        <v>154</v>
      </c>
      <c r="C163" s="17" t="s">
        <v>17</v>
      </c>
      <c r="D163" s="136"/>
      <c r="E163" s="29">
        <v>3.9</v>
      </c>
      <c r="F163" s="137"/>
      <c r="G163" s="55">
        <f>E163*5000</f>
        <v>19500</v>
      </c>
      <c r="H163" s="136"/>
      <c r="I163" s="136"/>
      <c r="J163" s="136"/>
      <c r="K163" s="136"/>
      <c r="L163" s="136"/>
      <c r="M163" s="136"/>
      <c r="N163" s="136"/>
      <c r="O163" s="136"/>
      <c r="P163" s="136"/>
      <c r="Q163" s="136"/>
      <c r="R163" s="136"/>
      <c r="S163" s="136"/>
      <c r="T163" s="138"/>
      <c r="U163" s="137"/>
      <c r="V163" s="139"/>
      <c r="W163" s="136"/>
      <c r="X163" s="136"/>
      <c r="Y163" s="140"/>
      <c r="Z163" s="29">
        <f>E163</f>
        <v>3.9</v>
      </c>
      <c r="AA163" s="142"/>
      <c r="AB163" s="120">
        <f>G163</f>
        <v>19500</v>
      </c>
      <c r="AC163" s="123"/>
      <c r="AD163" s="123"/>
      <c r="AE163" s="73"/>
      <c r="AF163" s="114"/>
    </row>
    <row r="164" spans="1:56" s="42" customFormat="1" ht="60" customHeight="1">
      <c r="A164" s="64">
        <v>11</v>
      </c>
      <c r="B164" s="16" t="s">
        <v>126</v>
      </c>
      <c r="C164" s="17" t="s">
        <v>17</v>
      </c>
      <c r="D164" s="136"/>
      <c r="E164" s="29">
        <v>1.8</v>
      </c>
      <c r="F164" s="137"/>
      <c r="G164" s="55">
        <f>9650+450</f>
        <v>10100</v>
      </c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8"/>
      <c r="U164" s="137"/>
      <c r="V164" s="139"/>
      <c r="W164" s="136"/>
      <c r="X164" s="136"/>
      <c r="Y164" s="140"/>
      <c r="Z164" s="29">
        <f>E164</f>
        <v>1.8</v>
      </c>
      <c r="AA164" s="137"/>
      <c r="AB164" s="120">
        <f>G164</f>
        <v>10100</v>
      </c>
      <c r="AC164" s="55"/>
      <c r="AD164" s="55"/>
      <c r="AE164" s="72"/>
      <c r="AF164" s="115"/>
      <c r="AK164" s="42" t="s">
        <v>104</v>
      </c>
      <c r="BD164" s="42" t="s">
        <v>0</v>
      </c>
    </row>
    <row r="165" spans="1:56" s="42" customFormat="1" ht="43.5" customHeight="1">
      <c r="A165" s="181" t="s">
        <v>175</v>
      </c>
      <c r="B165" s="178"/>
      <c r="C165" s="136"/>
      <c r="D165" s="136"/>
      <c r="E165" s="136"/>
      <c r="F165" s="136"/>
      <c r="G165" s="136"/>
      <c r="H165" s="136"/>
      <c r="I165" s="136"/>
      <c r="J165" s="136"/>
      <c r="K165" s="136"/>
      <c r="L165" s="136"/>
      <c r="M165" s="136"/>
      <c r="N165" s="136"/>
      <c r="O165" s="136"/>
      <c r="P165" s="136"/>
      <c r="Q165" s="136"/>
      <c r="R165" s="136"/>
      <c r="S165" s="136"/>
      <c r="T165" s="136"/>
      <c r="U165" s="136"/>
      <c r="V165" s="136"/>
      <c r="W165" s="136"/>
      <c r="X165" s="136"/>
      <c r="Y165" s="140"/>
      <c r="Z165" s="136"/>
      <c r="AA165" s="136"/>
      <c r="AB165" s="140"/>
      <c r="AC165" s="136"/>
      <c r="AD165" s="136"/>
      <c r="AE165" s="143"/>
      <c r="AF165" s="112"/>
    </row>
    <row r="166" spans="1:56" s="42" customFormat="1" ht="51.75" customHeight="1">
      <c r="A166" s="64">
        <v>12</v>
      </c>
      <c r="B166" s="30" t="s">
        <v>152</v>
      </c>
      <c r="C166" s="17" t="s">
        <v>23</v>
      </c>
      <c r="D166" s="136"/>
      <c r="E166" s="29">
        <v>1.5</v>
      </c>
      <c r="F166" s="136"/>
      <c r="G166" s="55">
        <f>E166*5000</f>
        <v>7500</v>
      </c>
      <c r="H166" s="136"/>
      <c r="I166" s="136"/>
      <c r="J166" s="136"/>
      <c r="K166" s="136"/>
      <c r="L166" s="136"/>
      <c r="M166" s="136"/>
      <c r="N166" s="136"/>
      <c r="O166" s="136"/>
      <c r="P166" s="136"/>
      <c r="Q166" s="136"/>
      <c r="R166" s="136"/>
      <c r="S166" s="136"/>
      <c r="T166" s="136"/>
      <c r="U166" s="136"/>
      <c r="V166" s="136"/>
      <c r="W166" s="136"/>
      <c r="X166" s="136"/>
      <c r="Y166" s="140"/>
      <c r="Z166" s="29">
        <f>E166</f>
        <v>1.5</v>
      </c>
      <c r="AA166" s="136"/>
      <c r="AB166" s="55">
        <f>G166</f>
        <v>7500</v>
      </c>
      <c r="AC166" s="136"/>
      <c r="AD166" s="136"/>
      <c r="AE166" s="143"/>
      <c r="AF166" s="112"/>
    </row>
    <row r="167" spans="1:56" s="42" customFormat="1" ht="42" customHeight="1">
      <c r="A167" s="181" t="s">
        <v>177</v>
      </c>
      <c r="B167" s="178"/>
      <c r="C167" s="88"/>
      <c r="D167" s="88"/>
      <c r="E167" s="88"/>
      <c r="F167" s="88"/>
      <c r="G167" s="88"/>
      <c r="H167" s="89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144"/>
      <c r="AC167" s="88"/>
      <c r="AD167" s="88"/>
      <c r="AE167" s="145"/>
      <c r="AF167" s="116"/>
    </row>
    <row r="168" spans="1:56" s="42" customFormat="1" ht="93.75" customHeight="1">
      <c r="A168" s="64">
        <v>13</v>
      </c>
      <c r="B168" s="16" t="s">
        <v>147</v>
      </c>
      <c r="C168" s="17" t="s">
        <v>17</v>
      </c>
      <c r="D168" s="88"/>
      <c r="E168" s="29">
        <v>7.2</v>
      </c>
      <c r="F168" s="88"/>
      <c r="G168" s="55">
        <v>36200</v>
      </c>
      <c r="H168" s="89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29">
        <f t="shared" ref="Z168:Z169" si="10">E168</f>
        <v>7.2</v>
      </c>
      <c r="AA168" s="137"/>
      <c r="AB168" s="120">
        <f t="shared" ref="AB168:AB169" si="11">G168</f>
        <v>36200</v>
      </c>
      <c r="AC168" s="55"/>
      <c r="AD168" s="55"/>
      <c r="AE168" s="72"/>
      <c r="AF168" s="115"/>
    </row>
    <row r="169" spans="1:56" s="42" customFormat="1" ht="72" customHeight="1">
      <c r="A169" s="64">
        <v>14</v>
      </c>
      <c r="B169" s="16" t="s">
        <v>148</v>
      </c>
      <c r="C169" s="17" t="s">
        <v>17</v>
      </c>
      <c r="D169" s="88"/>
      <c r="E169" s="29">
        <v>4.8</v>
      </c>
      <c r="F169" s="88"/>
      <c r="G169" s="55">
        <v>21600</v>
      </c>
      <c r="H169" s="89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29">
        <f t="shared" si="10"/>
        <v>4.8</v>
      </c>
      <c r="AA169" s="137"/>
      <c r="AB169" s="120">
        <f t="shared" si="11"/>
        <v>21600</v>
      </c>
      <c r="AC169" s="55"/>
      <c r="AD169" s="55"/>
      <c r="AE169" s="72"/>
      <c r="AF169" s="115"/>
    </row>
    <row r="170" spans="1:56" s="42" customFormat="1" ht="51" customHeight="1">
      <c r="A170" s="64">
        <v>15</v>
      </c>
      <c r="B170" s="16" t="s">
        <v>127</v>
      </c>
      <c r="C170" s="17" t="s">
        <v>17</v>
      </c>
      <c r="D170" s="88"/>
      <c r="E170" s="29">
        <v>1.8</v>
      </c>
      <c r="F170" s="88"/>
      <c r="G170" s="55">
        <v>9000</v>
      </c>
      <c r="H170" s="89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29"/>
      <c r="AA170" s="137"/>
      <c r="AB170" s="55"/>
      <c r="AC170" s="55">
        <f>E170</f>
        <v>1.8</v>
      </c>
      <c r="AD170" s="55"/>
      <c r="AE170" s="72">
        <f>G170</f>
        <v>9000</v>
      </c>
      <c r="AF170" s="113"/>
    </row>
    <row r="171" spans="1:56" s="42" customFormat="1" ht="40.5" customHeight="1" thickBot="1">
      <c r="A171" s="141"/>
      <c r="B171" s="146" t="s">
        <v>34</v>
      </c>
      <c r="C171" s="74"/>
      <c r="D171" s="74"/>
      <c r="E171" s="74"/>
      <c r="F171" s="74"/>
      <c r="G171" s="74"/>
      <c r="H171" s="75"/>
      <c r="I171" s="74"/>
      <c r="J171" s="74"/>
      <c r="K171" s="74"/>
      <c r="L171" s="74"/>
      <c r="M171" s="74"/>
      <c r="N171" s="74"/>
      <c r="O171" s="74"/>
      <c r="P171" s="74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94">
        <f>AE171/6000</f>
        <v>16.925000000000001</v>
      </c>
      <c r="AD171" s="93"/>
      <c r="AE171" s="95">
        <f>191550-90000</f>
        <v>101550</v>
      </c>
    </row>
    <row r="172" spans="1:56" s="42" customFormat="1">
      <c r="A172" s="44"/>
      <c r="B172" s="41"/>
      <c r="C172" s="41"/>
      <c r="D172" s="41"/>
      <c r="E172" s="41"/>
      <c r="F172" s="41"/>
      <c r="G172" s="41"/>
      <c r="H172" s="43"/>
      <c r="I172" s="41"/>
      <c r="J172" s="41"/>
      <c r="K172" s="41"/>
      <c r="L172" s="41"/>
      <c r="M172" s="41"/>
      <c r="N172" s="41"/>
      <c r="O172" s="41"/>
      <c r="P172" s="41"/>
    </row>
    <row r="173" spans="1:56" s="42" customFormat="1">
      <c r="A173" s="44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</row>
    <row r="174" spans="1:56" s="42" customFormat="1">
      <c r="A174" s="44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</row>
    <row r="175" spans="1:56" s="42" customFormat="1">
      <c r="A175" s="44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</row>
    <row r="176" spans="1:56" s="42" customFormat="1">
      <c r="A176" s="44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</row>
    <row r="177" spans="1:16" s="42" customFormat="1">
      <c r="A177" s="44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</row>
    <row r="178" spans="1:16" s="42" customFormat="1">
      <c r="A178" s="44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</row>
    <row r="179" spans="1:16" s="42" customFormat="1">
      <c r="A179" s="44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</row>
    <row r="180" spans="1:16" s="42" customFormat="1">
      <c r="A180" s="44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</row>
    <row r="181" spans="1:16" s="42" customFormat="1">
      <c r="A181" s="44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</row>
    <row r="182" spans="1:16" s="42" customFormat="1">
      <c r="A182" s="44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</row>
    <row r="183" spans="1:16" s="42" customFormat="1">
      <c r="A183" s="44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</row>
    <row r="184" spans="1:16" s="42" customFormat="1">
      <c r="A184" s="44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</row>
    <row r="185" spans="1:16" s="42" customFormat="1">
      <c r="A185" s="44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</row>
    <row r="186" spans="1:16" s="42" customFormat="1">
      <c r="A186" s="44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</row>
    <row r="187" spans="1:16" s="42" customFormat="1">
      <c r="A187" s="44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</row>
    <row r="188" spans="1:16" s="42" customFormat="1">
      <c r="A188" s="44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</row>
    <row r="189" spans="1:16" s="42" customFormat="1">
      <c r="A189" s="44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</row>
    <row r="190" spans="1:16" s="42" customFormat="1">
      <c r="A190" s="44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</row>
    <row r="191" spans="1:16" s="42" customFormat="1">
      <c r="A191" s="44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</row>
    <row r="192" spans="1:16" s="42" customFormat="1">
      <c r="A192" s="44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</row>
    <row r="193" spans="1:16" s="42" customFormat="1">
      <c r="A193" s="44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</row>
    <row r="194" spans="1:16" s="42" customFormat="1">
      <c r="A194" s="44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</row>
    <row r="195" spans="1:16" s="42" customFormat="1">
      <c r="A195" s="44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</row>
    <row r="196" spans="1:16" s="42" customFormat="1">
      <c r="A196" s="44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</row>
    <row r="197" spans="1:16" s="42" customFormat="1">
      <c r="A197" s="44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</row>
    <row r="198" spans="1:16" s="42" customFormat="1">
      <c r="A198" s="44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</row>
    <row r="199" spans="1:16" s="42" customFormat="1">
      <c r="A199" s="44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</row>
    <row r="200" spans="1:16" s="42" customFormat="1">
      <c r="A200" s="45"/>
      <c r="L200" s="41"/>
      <c r="M200" s="41"/>
      <c r="N200" s="41"/>
      <c r="O200" s="41"/>
      <c r="P200" s="41"/>
    </row>
    <row r="201" spans="1:16" s="42" customFormat="1">
      <c r="A201" s="45"/>
      <c r="L201" s="41"/>
      <c r="M201" s="41"/>
      <c r="N201" s="41"/>
      <c r="O201" s="41"/>
      <c r="P201" s="41"/>
    </row>
    <row r="202" spans="1:16" s="42" customFormat="1">
      <c r="A202" s="45"/>
      <c r="L202" s="41"/>
      <c r="M202" s="41"/>
      <c r="N202" s="41"/>
      <c r="O202" s="41"/>
      <c r="P202" s="41"/>
    </row>
    <row r="203" spans="1:16" s="42" customFormat="1">
      <c r="A203" s="45"/>
      <c r="L203" s="41"/>
      <c r="M203" s="41"/>
      <c r="N203" s="41"/>
      <c r="O203" s="41"/>
      <c r="P203" s="41"/>
    </row>
    <row r="204" spans="1:16" s="42" customFormat="1">
      <c r="A204" s="45"/>
      <c r="L204" s="41"/>
      <c r="M204" s="41"/>
      <c r="N204" s="41"/>
      <c r="O204" s="41"/>
      <c r="P204" s="41"/>
    </row>
    <row r="205" spans="1:16" s="42" customFormat="1">
      <c r="A205" s="45"/>
      <c r="L205" s="41"/>
      <c r="M205" s="41"/>
      <c r="N205" s="41"/>
      <c r="O205" s="41"/>
      <c r="P205" s="41"/>
    </row>
    <row r="206" spans="1:16" s="42" customFormat="1">
      <c r="A206" s="45"/>
      <c r="L206" s="41"/>
      <c r="M206" s="41"/>
      <c r="N206" s="41"/>
      <c r="O206" s="41"/>
      <c r="P206" s="41"/>
    </row>
    <row r="207" spans="1:16" s="42" customFormat="1">
      <c r="A207" s="45"/>
      <c r="L207" s="41"/>
      <c r="M207" s="41"/>
      <c r="N207" s="41"/>
      <c r="O207" s="41"/>
      <c r="P207" s="41"/>
    </row>
    <row r="208" spans="1:16" s="42" customFormat="1">
      <c r="A208" s="45"/>
      <c r="L208" s="41"/>
      <c r="M208" s="41"/>
      <c r="N208" s="41"/>
      <c r="O208" s="41"/>
      <c r="P208" s="41"/>
    </row>
    <row r="209" spans="1:16" s="42" customFormat="1">
      <c r="A209" s="45"/>
      <c r="L209" s="41"/>
      <c r="M209" s="41"/>
      <c r="N209" s="41"/>
      <c r="O209" s="41"/>
      <c r="P209" s="41"/>
    </row>
    <row r="210" spans="1:16" s="42" customFormat="1">
      <c r="A210" s="45"/>
      <c r="L210" s="41"/>
      <c r="M210" s="41"/>
      <c r="N210" s="41"/>
      <c r="O210" s="41"/>
      <c r="P210" s="41"/>
    </row>
    <row r="211" spans="1:16" s="42" customFormat="1">
      <c r="A211" s="45"/>
      <c r="L211" s="41"/>
      <c r="M211" s="41"/>
      <c r="N211" s="41"/>
      <c r="O211" s="41"/>
      <c r="P211" s="41"/>
    </row>
    <row r="212" spans="1:16" s="42" customFormat="1">
      <c r="A212" s="45"/>
      <c r="L212" s="41"/>
      <c r="M212" s="41"/>
      <c r="N212" s="41"/>
      <c r="O212" s="41"/>
      <c r="P212" s="41"/>
    </row>
    <row r="213" spans="1:16" s="42" customFormat="1">
      <c r="A213" s="45"/>
      <c r="L213" s="41"/>
      <c r="M213" s="41"/>
      <c r="N213" s="41"/>
      <c r="O213" s="41"/>
      <c r="P213" s="41"/>
    </row>
    <row r="214" spans="1:16" s="42" customFormat="1">
      <c r="A214" s="45"/>
      <c r="L214" s="41"/>
      <c r="M214" s="41"/>
      <c r="N214" s="41"/>
      <c r="O214" s="41"/>
      <c r="P214" s="41"/>
    </row>
    <row r="215" spans="1:16" s="42" customFormat="1">
      <c r="A215" s="45"/>
      <c r="L215" s="41"/>
      <c r="M215" s="41"/>
      <c r="N215" s="41"/>
      <c r="O215" s="41"/>
      <c r="P215" s="41"/>
    </row>
    <row r="216" spans="1:16" s="42" customFormat="1">
      <c r="A216" s="45"/>
      <c r="L216" s="41"/>
      <c r="M216" s="41"/>
      <c r="N216" s="41"/>
      <c r="O216" s="41"/>
      <c r="P216" s="41"/>
    </row>
    <row r="217" spans="1:16" s="42" customFormat="1">
      <c r="A217" s="45"/>
      <c r="L217" s="41"/>
      <c r="M217" s="41"/>
      <c r="N217" s="41"/>
      <c r="O217" s="41"/>
      <c r="P217" s="41"/>
    </row>
    <row r="218" spans="1:16" s="42" customFormat="1">
      <c r="A218" s="45"/>
      <c r="L218" s="41"/>
      <c r="M218" s="41"/>
      <c r="N218" s="41"/>
      <c r="O218" s="41"/>
      <c r="P218" s="41"/>
    </row>
    <row r="219" spans="1:16" s="42" customFormat="1">
      <c r="A219" s="45"/>
      <c r="L219" s="41"/>
      <c r="M219" s="41"/>
      <c r="N219" s="41"/>
      <c r="O219" s="41"/>
      <c r="P219" s="41"/>
    </row>
    <row r="220" spans="1:16" s="42" customFormat="1">
      <c r="A220" s="45"/>
      <c r="L220" s="41"/>
      <c r="M220" s="41"/>
      <c r="N220" s="41"/>
      <c r="O220" s="41"/>
      <c r="P220" s="41"/>
    </row>
    <row r="221" spans="1:16" s="42" customFormat="1">
      <c r="A221" s="45"/>
      <c r="L221" s="41"/>
      <c r="M221" s="41"/>
      <c r="N221" s="41"/>
      <c r="O221" s="41"/>
      <c r="P221" s="41"/>
    </row>
    <row r="222" spans="1:16" s="42" customFormat="1">
      <c r="A222" s="45"/>
      <c r="L222" s="41"/>
      <c r="M222" s="41"/>
      <c r="N222" s="41"/>
      <c r="O222" s="41"/>
      <c r="P222" s="41"/>
    </row>
    <row r="223" spans="1:16" s="42" customFormat="1">
      <c r="A223" s="45"/>
      <c r="L223" s="41"/>
      <c r="M223" s="41"/>
      <c r="N223" s="41"/>
      <c r="O223" s="41"/>
      <c r="P223" s="41"/>
    </row>
    <row r="224" spans="1:16" s="42" customFormat="1">
      <c r="A224" s="45"/>
      <c r="L224" s="41"/>
      <c r="M224" s="41"/>
      <c r="N224" s="41"/>
      <c r="O224" s="41"/>
      <c r="P224" s="41"/>
    </row>
    <row r="225" spans="1:16" s="42" customFormat="1">
      <c r="A225" s="45"/>
      <c r="L225" s="41"/>
      <c r="M225" s="41"/>
      <c r="N225" s="41"/>
      <c r="O225" s="41"/>
      <c r="P225" s="41"/>
    </row>
    <row r="226" spans="1:16" s="42" customFormat="1">
      <c r="A226" s="45"/>
      <c r="L226" s="41"/>
      <c r="M226" s="41"/>
      <c r="N226" s="41"/>
      <c r="O226" s="41"/>
      <c r="P226" s="41"/>
    </row>
    <row r="227" spans="1:16" s="42" customFormat="1">
      <c r="A227" s="45"/>
      <c r="L227" s="41"/>
      <c r="M227" s="41"/>
      <c r="N227" s="41"/>
      <c r="O227" s="41"/>
      <c r="P227" s="41"/>
    </row>
    <row r="228" spans="1:16" s="42" customFormat="1">
      <c r="A228" s="45"/>
      <c r="L228" s="41"/>
      <c r="M228" s="41"/>
      <c r="N228" s="41"/>
      <c r="O228" s="41"/>
      <c r="P228" s="41"/>
    </row>
    <row r="229" spans="1:16" s="42" customFormat="1">
      <c r="A229" s="45"/>
      <c r="L229" s="41"/>
      <c r="M229" s="41"/>
      <c r="N229" s="41"/>
      <c r="O229" s="41"/>
      <c r="P229" s="41"/>
    </row>
    <row r="230" spans="1:16" s="42" customFormat="1">
      <c r="A230" s="45"/>
      <c r="L230" s="41"/>
      <c r="M230" s="41"/>
      <c r="N230" s="41"/>
      <c r="O230" s="41"/>
      <c r="P230" s="41"/>
    </row>
    <row r="231" spans="1:16" s="42" customFormat="1">
      <c r="A231" s="45"/>
      <c r="L231" s="41"/>
      <c r="M231" s="41"/>
      <c r="N231" s="41"/>
      <c r="O231" s="41"/>
      <c r="P231" s="41"/>
    </row>
    <row r="232" spans="1:16" s="42" customFormat="1">
      <c r="A232" s="45"/>
      <c r="L232" s="41"/>
      <c r="M232" s="41"/>
      <c r="N232" s="41"/>
      <c r="O232" s="41"/>
      <c r="P232" s="41"/>
    </row>
    <row r="233" spans="1:16" s="42" customFormat="1">
      <c r="A233" s="45"/>
      <c r="L233" s="41"/>
      <c r="M233" s="41"/>
      <c r="N233" s="41"/>
      <c r="O233" s="41"/>
      <c r="P233" s="41"/>
    </row>
    <row r="234" spans="1:16" s="42" customFormat="1">
      <c r="A234" s="45"/>
      <c r="L234" s="41"/>
      <c r="M234" s="41"/>
      <c r="N234" s="41"/>
      <c r="O234" s="41"/>
      <c r="P234" s="41"/>
    </row>
    <row r="235" spans="1:16" s="42" customFormat="1">
      <c r="A235" s="45"/>
      <c r="L235" s="41"/>
      <c r="M235" s="41"/>
      <c r="N235" s="41"/>
      <c r="O235" s="41"/>
      <c r="P235" s="41"/>
    </row>
    <row r="236" spans="1:16" s="42" customFormat="1">
      <c r="A236" s="45"/>
      <c r="L236" s="41"/>
      <c r="M236" s="41"/>
      <c r="N236" s="41"/>
      <c r="O236" s="41"/>
      <c r="P236" s="41"/>
    </row>
    <row r="237" spans="1:16" s="42" customFormat="1">
      <c r="A237" s="45"/>
      <c r="L237" s="41"/>
      <c r="M237" s="41"/>
      <c r="N237" s="41"/>
      <c r="O237" s="41"/>
      <c r="P237" s="41"/>
    </row>
    <row r="238" spans="1:16" s="42" customFormat="1">
      <c r="A238" s="45"/>
      <c r="L238" s="41"/>
      <c r="M238" s="41"/>
      <c r="N238" s="41"/>
      <c r="O238" s="41"/>
      <c r="P238" s="41"/>
    </row>
    <row r="239" spans="1:16" s="42" customFormat="1">
      <c r="A239" s="45"/>
      <c r="L239" s="41"/>
      <c r="M239" s="41"/>
      <c r="N239" s="41"/>
      <c r="O239" s="41"/>
      <c r="P239" s="41"/>
    </row>
    <row r="240" spans="1:16" s="42" customFormat="1">
      <c r="A240" s="45"/>
      <c r="L240" s="41"/>
      <c r="M240" s="41"/>
      <c r="N240" s="41"/>
      <c r="O240" s="41"/>
      <c r="P240" s="41"/>
    </row>
    <row r="241" spans="1:16" s="42" customFormat="1">
      <c r="A241" s="45"/>
      <c r="L241" s="41"/>
      <c r="M241" s="41"/>
      <c r="N241" s="41"/>
      <c r="O241" s="41"/>
      <c r="P241" s="41"/>
    </row>
    <row r="242" spans="1:16" s="42" customFormat="1">
      <c r="A242" s="45"/>
      <c r="L242" s="41"/>
      <c r="M242" s="41"/>
      <c r="N242" s="41"/>
      <c r="O242" s="41"/>
      <c r="P242" s="41"/>
    </row>
    <row r="243" spans="1:16" s="42" customFormat="1">
      <c r="A243" s="45"/>
      <c r="L243" s="41"/>
      <c r="M243" s="41"/>
      <c r="N243" s="41"/>
      <c r="O243" s="41"/>
      <c r="P243" s="41"/>
    </row>
    <row r="244" spans="1:16" s="42" customFormat="1">
      <c r="A244" s="45"/>
      <c r="L244" s="41"/>
      <c r="M244" s="41"/>
      <c r="N244" s="41"/>
      <c r="O244" s="41"/>
      <c r="P244" s="41"/>
    </row>
    <row r="245" spans="1:16" s="42" customFormat="1">
      <c r="A245" s="45"/>
      <c r="L245" s="41"/>
      <c r="M245" s="41"/>
      <c r="N245" s="41"/>
      <c r="O245" s="41"/>
      <c r="P245" s="41"/>
    </row>
    <row r="246" spans="1:16" s="42" customFormat="1">
      <c r="A246" s="45"/>
      <c r="L246" s="41"/>
      <c r="M246" s="41"/>
      <c r="N246" s="41"/>
      <c r="O246" s="41"/>
      <c r="P246" s="41"/>
    </row>
    <row r="247" spans="1:16" s="42" customFormat="1">
      <c r="A247" s="45"/>
      <c r="L247" s="41"/>
      <c r="M247" s="41"/>
      <c r="N247" s="41"/>
      <c r="O247" s="41"/>
      <c r="P247" s="41"/>
    </row>
    <row r="248" spans="1:16" s="42" customFormat="1">
      <c r="A248" s="45"/>
      <c r="L248" s="41"/>
      <c r="M248" s="41"/>
      <c r="N248" s="41"/>
      <c r="O248" s="41"/>
      <c r="P248" s="41"/>
    </row>
    <row r="249" spans="1:16" s="42" customFormat="1">
      <c r="A249" s="45"/>
      <c r="L249" s="41"/>
      <c r="M249" s="41"/>
      <c r="N249" s="41"/>
      <c r="O249" s="41"/>
      <c r="P249" s="41"/>
    </row>
    <row r="250" spans="1:16" s="42" customFormat="1">
      <c r="A250" s="45"/>
      <c r="L250" s="41"/>
      <c r="M250" s="41"/>
      <c r="N250" s="41"/>
      <c r="O250" s="41"/>
      <c r="P250" s="41"/>
    </row>
    <row r="251" spans="1:16" s="42" customFormat="1">
      <c r="A251" s="45"/>
      <c r="L251" s="41"/>
      <c r="M251" s="41"/>
      <c r="N251" s="41"/>
      <c r="O251" s="41"/>
      <c r="P251" s="41"/>
    </row>
    <row r="252" spans="1:16" s="42" customFormat="1">
      <c r="A252" s="45"/>
      <c r="L252" s="41"/>
      <c r="M252" s="41"/>
      <c r="N252" s="41"/>
      <c r="O252" s="41"/>
      <c r="P252" s="41"/>
    </row>
    <row r="253" spans="1:16" s="42" customFormat="1">
      <c r="A253" s="45"/>
      <c r="L253" s="41"/>
      <c r="M253" s="41"/>
      <c r="N253" s="41"/>
      <c r="O253" s="41"/>
      <c r="P253" s="41"/>
    </row>
    <row r="254" spans="1:16" s="42" customFormat="1">
      <c r="A254" s="45"/>
      <c r="L254" s="41"/>
      <c r="M254" s="41"/>
      <c r="N254" s="41"/>
      <c r="O254" s="41"/>
      <c r="P254" s="41"/>
    </row>
    <row r="255" spans="1:16" s="42" customFormat="1">
      <c r="A255" s="45"/>
      <c r="L255" s="41"/>
      <c r="M255" s="41"/>
      <c r="N255" s="41"/>
      <c r="O255" s="41"/>
      <c r="P255" s="41"/>
    </row>
    <row r="256" spans="1:16" s="42" customFormat="1">
      <c r="A256" s="45"/>
      <c r="L256" s="41"/>
      <c r="M256" s="41"/>
      <c r="N256" s="41"/>
      <c r="O256" s="41"/>
      <c r="P256" s="41"/>
    </row>
    <row r="257" spans="1:16" s="42" customFormat="1">
      <c r="A257" s="45"/>
      <c r="L257" s="41"/>
      <c r="M257" s="41"/>
      <c r="N257" s="41"/>
      <c r="O257" s="41"/>
      <c r="P257" s="41"/>
    </row>
    <row r="258" spans="1:16" s="42" customFormat="1">
      <c r="A258" s="45"/>
      <c r="L258" s="41"/>
      <c r="M258" s="41"/>
      <c r="N258" s="41"/>
      <c r="O258" s="41"/>
      <c r="P258" s="41"/>
    </row>
    <row r="259" spans="1:16" s="42" customFormat="1">
      <c r="A259" s="45"/>
      <c r="L259" s="41"/>
      <c r="M259" s="41"/>
      <c r="N259" s="41"/>
      <c r="O259" s="41"/>
      <c r="P259" s="41"/>
    </row>
    <row r="260" spans="1:16" s="42" customFormat="1">
      <c r="A260" s="45"/>
      <c r="L260" s="41"/>
      <c r="M260" s="41"/>
      <c r="N260" s="41"/>
      <c r="O260" s="41"/>
      <c r="P260" s="41"/>
    </row>
    <row r="261" spans="1:16" s="42" customFormat="1">
      <c r="A261" s="45"/>
      <c r="L261" s="41"/>
      <c r="M261" s="41"/>
      <c r="N261" s="41"/>
      <c r="O261" s="41"/>
      <c r="P261" s="41"/>
    </row>
    <row r="262" spans="1:16" s="42" customFormat="1">
      <c r="A262" s="45"/>
      <c r="L262" s="41"/>
      <c r="M262" s="41"/>
      <c r="N262" s="41"/>
      <c r="O262" s="41"/>
      <c r="P262" s="41"/>
    </row>
    <row r="263" spans="1:16" s="42" customFormat="1">
      <c r="A263" s="45"/>
      <c r="L263" s="41"/>
      <c r="M263" s="41"/>
      <c r="N263" s="41"/>
      <c r="O263" s="41"/>
      <c r="P263" s="41"/>
    </row>
    <row r="264" spans="1:16" s="42" customFormat="1">
      <c r="A264" s="45"/>
      <c r="L264" s="41"/>
      <c r="M264" s="41"/>
      <c r="N264" s="41"/>
      <c r="O264" s="41"/>
      <c r="P264" s="41"/>
    </row>
    <row r="265" spans="1:16" s="42" customFormat="1">
      <c r="A265" s="45"/>
      <c r="L265" s="41"/>
      <c r="M265" s="41"/>
      <c r="N265" s="41"/>
      <c r="O265" s="41"/>
      <c r="P265" s="41"/>
    </row>
    <row r="266" spans="1:16" s="42" customFormat="1">
      <c r="A266" s="45"/>
      <c r="L266" s="41"/>
      <c r="M266" s="41"/>
      <c r="N266" s="41"/>
      <c r="O266" s="41"/>
      <c r="P266" s="41"/>
    </row>
    <row r="267" spans="1:16" s="42" customFormat="1">
      <c r="A267" s="45"/>
      <c r="L267" s="41"/>
      <c r="M267" s="41"/>
      <c r="N267" s="41"/>
      <c r="O267" s="41"/>
      <c r="P267" s="41"/>
    </row>
    <row r="268" spans="1:16" s="42" customFormat="1">
      <c r="A268" s="45"/>
      <c r="L268" s="41"/>
      <c r="M268" s="41"/>
      <c r="N268" s="41"/>
      <c r="O268" s="41"/>
      <c r="P268" s="41"/>
    </row>
    <row r="269" spans="1:16" s="42" customFormat="1">
      <c r="A269" s="45"/>
      <c r="L269" s="41"/>
      <c r="M269" s="41"/>
      <c r="N269" s="41"/>
      <c r="O269" s="41"/>
      <c r="P269" s="41"/>
    </row>
    <row r="270" spans="1:16" s="42" customFormat="1">
      <c r="A270" s="45"/>
      <c r="L270" s="41"/>
      <c r="M270" s="41"/>
      <c r="N270" s="41"/>
      <c r="O270" s="41"/>
      <c r="P270" s="41"/>
    </row>
    <row r="271" spans="1:16" s="42" customFormat="1">
      <c r="A271" s="45"/>
      <c r="L271" s="41"/>
      <c r="M271" s="41"/>
      <c r="N271" s="41"/>
      <c r="O271" s="41"/>
      <c r="P271" s="41"/>
    </row>
    <row r="272" spans="1:16" s="42" customFormat="1">
      <c r="A272" s="45"/>
      <c r="L272" s="41"/>
      <c r="M272" s="41"/>
      <c r="N272" s="41"/>
      <c r="O272" s="41"/>
      <c r="P272" s="41"/>
    </row>
    <row r="273" spans="1:16" s="42" customFormat="1">
      <c r="A273" s="45"/>
      <c r="L273" s="41"/>
      <c r="M273" s="41"/>
      <c r="N273" s="41"/>
      <c r="O273" s="41"/>
      <c r="P273" s="41"/>
    </row>
    <row r="274" spans="1:16" s="42" customFormat="1">
      <c r="A274" s="45"/>
      <c r="L274" s="41"/>
      <c r="M274" s="41"/>
      <c r="N274" s="41"/>
      <c r="O274" s="41"/>
      <c r="P274" s="41"/>
    </row>
    <row r="275" spans="1:16" s="42" customFormat="1">
      <c r="A275" s="45"/>
      <c r="L275" s="41"/>
      <c r="M275" s="41"/>
      <c r="N275" s="41"/>
      <c r="O275" s="41"/>
      <c r="P275" s="41"/>
    </row>
    <row r="276" spans="1:16" s="42" customFormat="1">
      <c r="A276" s="45"/>
      <c r="L276" s="41"/>
      <c r="M276" s="41"/>
      <c r="N276" s="41"/>
      <c r="O276" s="41"/>
      <c r="P276" s="41"/>
    </row>
    <row r="277" spans="1:16" s="42" customFormat="1">
      <c r="A277" s="45"/>
      <c r="L277" s="41"/>
      <c r="M277" s="41"/>
      <c r="N277" s="41"/>
      <c r="O277" s="41"/>
      <c r="P277" s="41"/>
    </row>
    <row r="278" spans="1:16" s="42" customFormat="1">
      <c r="A278" s="45"/>
      <c r="L278" s="41"/>
      <c r="M278" s="41"/>
      <c r="N278" s="41"/>
      <c r="O278" s="41"/>
      <c r="P278" s="41"/>
    </row>
    <row r="279" spans="1:16" s="42" customFormat="1">
      <c r="A279" s="45"/>
      <c r="L279" s="41"/>
      <c r="M279" s="41"/>
      <c r="N279" s="41"/>
      <c r="O279" s="41"/>
      <c r="P279" s="41"/>
    </row>
    <row r="280" spans="1:16" s="42" customFormat="1">
      <c r="A280" s="45"/>
      <c r="L280" s="41"/>
      <c r="M280" s="41"/>
      <c r="N280" s="41"/>
      <c r="O280" s="41"/>
      <c r="P280" s="41"/>
    </row>
    <row r="281" spans="1:16" s="42" customFormat="1">
      <c r="A281" s="45"/>
      <c r="L281" s="41"/>
      <c r="M281" s="41"/>
      <c r="N281" s="41"/>
      <c r="O281" s="41"/>
      <c r="P281" s="41"/>
    </row>
    <row r="282" spans="1:16" s="42" customFormat="1">
      <c r="A282" s="45"/>
      <c r="L282" s="41"/>
      <c r="M282" s="41"/>
      <c r="N282" s="41"/>
      <c r="O282" s="41"/>
      <c r="P282" s="41"/>
    </row>
    <row r="283" spans="1:16" s="42" customFormat="1">
      <c r="A283" s="45"/>
      <c r="L283" s="41"/>
      <c r="M283" s="41"/>
      <c r="N283" s="41"/>
      <c r="O283" s="41"/>
      <c r="P283" s="41"/>
    </row>
    <row r="284" spans="1:16" s="42" customFormat="1">
      <c r="A284" s="45"/>
      <c r="L284" s="41"/>
      <c r="M284" s="41"/>
      <c r="N284" s="41"/>
      <c r="O284" s="41"/>
      <c r="P284" s="41"/>
    </row>
    <row r="285" spans="1:16" s="42" customFormat="1">
      <c r="A285" s="45"/>
      <c r="L285" s="41"/>
      <c r="M285" s="41"/>
      <c r="N285" s="41"/>
      <c r="O285" s="41"/>
      <c r="P285" s="41"/>
    </row>
    <row r="286" spans="1:16" s="42" customFormat="1">
      <c r="A286" s="45"/>
      <c r="L286" s="41"/>
      <c r="M286" s="41"/>
      <c r="N286" s="41"/>
      <c r="O286" s="41"/>
      <c r="P286" s="41"/>
    </row>
    <row r="287" spans="1:16" s="42" customFormat="1">
      <c r="A287" s="45"/>
      <c r="L287" s="41"/>
      <c r="M287" s="41"/>
      <c r="N287" s="41"/>
      <c r="O287" s="41"/>
      <c r="P287" s="41"/>
    </row>
    <row r="288" spans="1:16" s="42" customFormat="1">
      <c r="A288" s="45"/>
      <c r="L288" s="41"/>
      <c r="M288" s="41"/>
      <c r="N288" s="41"/>
      <c r="O288" s="41"/>
      <c r="P288" s="41"/>
    </row>
    <row r="289" spans="1:16" s="42" customFormat="1">
      <c r="A289" s="45"/>
      <c r="L289" s="41"/>
      <c r="M289" s="41"/>
      <c r="N289" s="41"/>
      <c r="O289" s="41"/>
      <c r="P289" s="41"/>
    </row>
    <row r="290" spans="1:16" s="42" customFormat="1">
      <c r="A290" s="45"/>
      <c r="L290" s="41"/>
      <c r="M290" s="41"/>
      <c r="N290" s="41"/>
      <c r="O290" s="41"/>
      <c r="P290" s="41"/>
    </row>
    <row r="291" spans="1:16" s="42" customFormat="1">
      <c r="A291" s="45"/>
      <c r="L291" s="41"/>
      <c r="M291" s="41"/>
      <c r="N291" s="41"/>
      <c r="O291" s="41"/>
      <c r="P291" s="41"/>
    </row>
    <row r="292" spans="1:16" s="42" customFormat="1">
      <c r="A292" s="45"/>
      <c r="L292" s="41"/>
      <c r="M292" s="41"/>
      <c r="N292" s="41"/>
      <c r="O292" s="41"/>
      <c r="P292" s="41"/>
    </row>
    <row r="293" spans="1:16" s="42" customFormat="1">
      <c r="A293" s="45"/>
      <c r="L293" s="41"/>
      <c r="M293" s="41"/>
      <c r="N293" s="41"/>
      <c r="O293" s="41"/>
      <c r="P293" s="41"/>
    </row>
    <row r="294" spans="1:16" s="42" customFormat="1">
      <c r="A294" s="45"/>
      <c r="L294" s="41"/>
      <c r="M294" s="41"/>
      <c r="N294" s="41"/>
      <c r="O294" s="41"/>
      <c r="P294" s="41"/>
    </row>
    <row r="295" spans="1:16" s="42" customFormat="1">
      <c r="A295" s="45"/>
      <c r="L295" s="41"/>
      <c r="M295" s="41"/>
      <c r="N295" s="41"/>
      <c r="O295" s="41"/>
      <c r="P295" s="41"/>
    </row>
    <row r="296" spans="1:16" s="42" customFormat="1">
      <c r="A296" s="45"/>
      <c r="L296" s="41"/>
      <c r="M296" s="41"/>
      <c r="N296" s="41"/>
      <c r="O296" s="41"/>
      <c r="P296" s="41"/>
    </row>
    <row r="297" spans="1:16" s="42" customFormat="1">
      <c r="A297" s="45"/>
      <c r="L297" s="41"/>
      <c r="M297" s="41"/>
      <c r="N297" s="41"/>
      <c r="O297" s="41"/>
      <c r="P297" s="41"/>
    </row>
    <row r="298" spans="1:16" s="42" customFormat="1">
      <c r="A298" s="45"/>
      <c r="L298" s="41"/>
      <c r="M298" s="41"/>
      <c r="N298" s="41"/>
      <c r="O298" s="41"/>
      <c r="P298" s="41"/>
    </row>
    <row r="299" spans="1:16" s="42" customFormat="1">
      <c r="A299" s="45"/>
      <c r="L299" s="41"/>
      <c r="M299" s="41"/>
      <c r="N299" s="41"/>
      <c r="O299" s="41"/>
      <c r="P299" s="41"/>
    </row>
    <row r="300" spans="1:16" s="42" customFormat="1">
      <c r="A300" s="45"/>
      <c r="L300" s="41"/>
      <c r="M300" s="41"/>
      <c r="N300" s="41"/>
      <c r="O300" s="41"/>
      <c r="P300" s="41"/>
    </row>
    <row r="301" spans="1:16" s="42" customFormat="1">
      <c r="A301" s="45"/>
      <c r="L301" s="41"/>
      <c r="M301" s="41"/>
      <c r="N301" s="41"/>
      <c r="O301" s="41"/>
      <c r="P301" s="41"/>
    </row>
    <row r="302" spans="1:16" s="42" customFormat="1">
      <c r="A302" s="45"/>
      <c r="L302" s="41"/>
      <c r="M302" s="41"/>
      <c r="N302" s="41"/>
      <c r="O302" s="41"/>
      <c r="P302" s="41"/>
    </row>
    <row r="303" spans="1:16" s="42" customFormat="1">
      <c r="A303" s="45"/>
      <c r="L303" s="41"/>
      <c r="M303" s="41"/>
      <c r="N303" s="41"/>
      <c r="O303" s="41"/>
      <c r="P303" s="41"/>
    </row>
    <row r="304" spans="1:16" s="42" customFormat="1">
      <c r="A304" s="45"/>
      <c r="L304" s="41"/>
      <c r="M304" s="41"/>
      <c r="N304" s="41"/>
      <c r="O304" s="41"/>
      <c r="P304" s="41"/>
    </row>
    <row r="305" spans="1:16" s="42" customFormat="1">
      <c r="A305" s="45"/>
      <c r="L305" s="41"/>
      <c r="M305" s="41"/>
      <c r="N305" s="41"/>
      <c r="O305" s="41"/>
      <c r="P305" s="41"/>
    </row>
    <row r="306" spans="1:16" s="42" customFormat="1">
      <c r="A306" s="45"/>
      <c r="L306" s="41"/>
      <c r="M306" s="41"/>
      <c r="N306" s="41"/>
      <c r="O306" s="41"/>
      <c r="P306" s="41"/>
    </row>
    <row r="307" spans="1:16" s="42" customFormat="1">
      <c r="A307" s="45"/>
      <c r="L307" s="41"/>
      <c r="M307" s="41"/>
      <c r="N307" s="41"/>
      <c r="O307" s="41"/>
      <c r="P307" s="41"/>
    </row>
    <row r="308" spans="1:16" s="42" customFormat="1">
      <c r="A308" s="45"/>
      <c r="L308" s="41"/>
      <c r="M308" s="41"/>
      <c r="N308" s="41"/>
      <c r="O308" s="41"/>
      <c r="P308" s="41"/>
    </row>
    <row r="309" spans="1:16" s="42" customFormat="1">
      <c r="A309" s="45"/>
      <c r="L309" s="41"/>
      <c r="M309" s="41"/>
      <c r="N309" s="41"/>
      <c r="O309" s="41"/>
      <c r="P309" s="41"/>
    </row>
    <row r="310" spans="1:16" s="42" customFormat="1">
      <c r="A310" s="45"/>
      <c r="L310" s="41"/>
      <c r="M310" s="41"/>
      <c r="N310" s="41"/>
      <c r="O310" s="41"/>
      <c r="P310" s="41"/>
    </row>
    <row r="311" spans="1:16" s="42" customFormat="1">
      <c r="A311" s="45"/>
      <c r="L311" s="41"/>
      <c r="M311" s="41"/>
      <c r="N311" s="41"/>
      <c r="O311" s="41"/>
      <c r="P311" s="41"/>
    </row>
    <row r="312" spans="1:16" s="42" customFormat="1">
      <c r="A312" s="45"/>
      <c r="L312" s="41"/>
      <c r="M312" s="41"/>
      <c r="N312" s="41"/>
      <c r="O312" s="41"/>
      <c r="P312" s="41"/>
    </row>
    <row r="313" spans="1:16" s="42" customFormat="1">
      <c r="A313" s="45"/>
      <c r="L313" s="41"/>
      <c r="M313" s="41"/>
      <c r="N313" s="41"/>
      <c r="O313" s="41"/>
      <c r="P313" s="41"/>
    </row>
    <row r="314" spans="1:16" s="42" customFormat="1">
      <c r="A314" s="45"/>
      <c r="L314" s="41"/>
      <c r="M314" s="41"/>
      <c r="N314" s="41"/>
      <c r="O314" s="41"/>
      <c r="P314" s="41"/>
    </row>
    <row r="315" spans="1:16" s="42" customFormat="1">
      <c r="A315" s="45"/>
      <c r="L315" s="41"/>
      <c r="M315" s="41"/>
      <c r="N315" s="41"/>
      <c r="O315" s="41"/>
      <c r="P315" s="41"/>
    </row>
    <row r="316" spans="1:16" s="42" customFormat="1">
      <c r="A316" s="45"/>
      <c r="L316" s="41"/>
      <c r="M316" s="41"/>
      <c r="N316" s="41"/>
      <c r="O316" s="41"/>
      <c r="P316" s="41"/>
    </row>
    <row r="317" spans="1:16" s="42" customFormat="1">
      <c r="A317" s="45"/>
      <c r="L317" s="41"/>
      <c r="M317" s="41"/>
      <c r="N317" s="41"/>
      <c r="O317" s="41"/>
      <c r="P317" s="41"/>
    </row>
    <row r="318" spans="1:16" s="42" customFormat="1">
      <c r="A318" s="45"/>
      <c r="L318" s="41"/>
      <c r="M318" s="41"/>
      <c r="N318" s="41"/>
      <c r="O318" s="41"/>
      <c r="P318" s="41"/>
    </row>
    <row r="319" spans="1:16" s="42" customFormat="1">
      <c r="A319" s="45"/>
      <c r="L319" s="41"/>
      <c r="M319" s="41"/>
      <c r="N319" s="41"/>
      <c r="O319" s="41"/>
      <c r="P319" s="41"/>
    </row>
    <row r="320" spans="1:16" s="42" customFormat="1">
      <c r="A320" s="45"/>
      <c r="L320" s="41"/>
      <c r="M320" s="41"/>
      <c r="N320" s="41"/>
      <c r="O320" s="41"/>
      <c r="P320" s="41"/>
    </row>
    <row r="321" spans="1:16" s="42" customFormat="1">
      <c r="A321" s="45"/>
      <c r="L321" s="41"/>
      <c r="M321" s="41"/>
      <c r="N321" s="41"/>
      <c r="O321" s="41"/>
      <c r="P321" s="41"/>
    </row>
    <row r="322" spans="1:16" s="42" customFormat="1">
      <c r="A322" s="45"/>
      <c r="L322" s="41"/>
      <c r="M322" s="41"/>
      <c r="N322" s="41"/>
      <c r="O322" s="41"/>
      <c r="P322" s="41"/>
    </row>
    <row r="323" spans="1:16" s="42" customFormat="1">
      <c r="A323" s="45"/>
      <c r="L323" s="41"/>
      <c r="M323" s="41"/>
      <c r="N323" s="41"/>
      <c r="O323" s="41"/>
      <c r="P323" s="41"/>
    </row>
    <row r="324" spans="1:16" s="42" customFormat="1">
      <c r="A324" s="45"/>
      <c r="L324" s="41"/>
      <c r="M324" s="41"/>
      <c r="N324" s="41"/>
      <c r="O324" s="41"/>
      <c r="P324" s="41"/>
    </row>
    <row r="325" spans="1:16" s="42" customFormat="1">
      <c r="A325" s="45"/>
      <c r="L325" s="41"/>
      <c r="M325" s="41"/>
      <c r="N325" s="41"/>
      <c r="O325" s="41"/>
      <c r="P325" s="41"/>
    </row>
    <row r="326" spans="1:16" s="42" customFormat="1">
      <c r="A326" s="45"/>
      <c r="L326" s="41"/>
      <c r="M326" s="41"/>
      <c r="N326" s="41"/>
      <c r="O326" s="41"/>
      <c r="P326" s="41"/>
    </row>
    <row r="327" spans="1:16" s="42" customFormat="1">
      <c r="A327" s="45"/>
      <c r="L327" s="41"/>
      <c r="M327" s="41"/>
      <c r="N327" s="41"/>
      <c r="O327" s="41"/>
      <c r="P327" s="41"/>
    </row>
    <row r="328" spans="1:16" s="42" customFormat="1">
      <c r="A328" s="45"/>
      <c r="L328" s="41"/>
      <c r="M328" s="41"/>
      <c r="N328" s="41"/>
      <c r="O328" s="41"/>
      <c r="P328" s="41"/>
    </row>
    <row r="329" spans="1:16" s="42" customFormat="1">
      <c r="A329" s="45"/>
      <c r="L329" s="41"/>
      <c r="M329" s="41"/>
      <c r="N329" s="41"/>
      <c r="O329" s="41"/>
      <c r="P329" s="41"/>
    </row>
    <row r="330" spans="1:16" s="42" customFormat="1">
      <c r="A330" s="45"/>
      <c r="L330" s="41"/>
      <c r="M330" s="41"/>
      <c r="N330" s="41"/>
      <c r="O330" s="41"/>
      <c r="P330" s="41"/>
    </row>
    <row r="331" spans="1:16" s="42" customFormat="1">
      <c r="A331" s="45"/>
      <c r="L331" s="41"/>
      <c r="M331" s="41"/>
      <c r="N331" s="41"/>
      <c r="O331" s="41"/>
      <c r="P331" s="41"/>
    </row>
    <row r="332" spans="1:16" s="42" customFormat="1">
      <c r="A332" s="45"/>
      <c r="L332" s="41"/>
      <c r="M332" s="41"/>
      <c r="N332" s="41"/>
      <c r="O332" s="41"/>
      <c r="P332" s="41"/>
    </row>
    <row r="333" spans="1:16" s="42" customFormat="1">
      <c r="A333" s="45"/>
      <c r="L333" s="41"/>
      <c r="M333" s="41"/>
      <c r="N333" s="41"/>
      <c r="O333" s="41"/>
      <c r="P333" s="41"/>
    </row>
    <row r="334" spans="1:16" s="42" customFormat="1">
      <c r="A334" s="45"/>
      <c r="L334" s="41"/>
      <c r="M334" s="41"/>
      <c r="N334" s="41"/>
      <c r="O334" s="41"/>
      <c r="P334" s="41"/>
    </row>
    <row r="335" spans="1:16" s="42" customFormat="1">
      <c r="A335" s="45"/>
      <c r="L335" s="41"/>
      <c r="M335" s="41"/>
      <c r="N335" s="41"/>
      <c r="O335" s="41"/>
      <c r="P335" s="41"/>
    </row>
    <row r="336" spans="1:16" s="42" customFormat="1">
      <c r="A336" s="45"/>
      <c r="L336" s="41"/>
      <c r="M336" s="41"/>
      <c r="N336" s="41"/>
      <c r="O336" s="41"/>
      <c r="P336" s="41"/>
    </row>
    <row r="337" spans="1:16" s="42" customFormat="1">
      <c r="A337" s="45"/>
      <c r="L337" s="41"/>
      <c r="M337" s="41"/>
      <c r="N337" s="41"/>
      <c r="O337" s="41"/>
      <c r="P337" s="41"/>
    </row>
    <row r="338" spans="1:16" s="42" customFormat="1">
      <c r="A338" s="45"/>
      <c r="L338" s="41"/>
      <c r="M338" s="41"/>
      <c r="N338" s="41"/>
      <c r="O338" s="41"/>
      <c r="P338" s="41"/>
    </row>
    <row r="339" spans="1:16" s="42" customFormat="1">
      <c r="A339" s="45"/>
      <c r="L339" s="41"/>
      <c r="M339" s="41"/>
      <c r="N339" s="41"/>
      <c r="O339" s="41"/>
      <c r="P339" s="41"/>
    </row>
    <row r="340" spans="1:16" s="42" customFormat="1">
      <c r="A340" s="45"/>
      <c r="L340" s="41"/>
      <c r="M340" s="41"/>
      <c r="N340" s="41"/>
      <c r="O340" s="41"/>
      <c r="P340" s="41"/>
    </row>
    <row r="341" spans="1:16" s="42" customFormat="1">
      <c r="A341" s="45"/>
      <c r="L341" s="41"/>
      <c r="M341" s="41"/>
      <c r="N341" s="41"/>
      <c r="O341" s="41"/>
      <c r="P341" s="41"/>
    </row>
    <row r="342" spans="1:16" s="42" customFormat="1">
      <c r="A342" s="45"/>
      <c r="L342" s="41"/>
      <c r="M342" s="41"/>
      <c r="N342" s="41"/>
      <c r="O342" s="41"/>
      <c r="P342" s="41"/>
    </row>
    <row r="343" spans="1:16" s="42" customFormat="1">
      <c r="A343" s="45"/>
      <c r="L343" s="41"/>
      <c r="M343" s="41"/>
      <c r="N343" s="41"/>
      <c r="O343" s="41"/>
      <c r="P343" s="41"/>
    </row>
    <row r="344" spans="1:16" s="42" customFormat="1">
      <c r="A344" s="45"/>
      <c r="L344" s="41"/>
      <c r="M344" s="41"/>
      <c r="N344" s="41"/>
      <c r="O344" s="41"/>
      <c r="P344" s="41"/>
    </row>
    <row r="345" spans="1:16" s="42" customFormat="1">
      <c r="A345" s="45"/>
      <c r="L345" s="41"/>
      <c r="M345" s="41"/>
      <c r="N345" s="41"/>
      <c r="O345" s="41"/>
      <c r="P345" s="41"/>
    </row>
    <row r="346" spans="1:16" s="42" customFormat="1">
      <c r="A346" s="45"/>
      <c r="L346" s="41"/>
      <c r="M346" s="41"/>
      <c r="N346" s="41"/>
      <c r="O346" s="41"/>
      <c r="P346" s="41"/>
    </row>
    <row r="347" spans="1:16" s="42" customFormat="1">
      <c r="A347" s="45"/>
      <c r="L347" s="41"/>
      <c r="M347" s="41"/>
      <c r="N347" s="41"/>
      <c r="O347" s="41"/>
      <c r="P347" s="41"/>
    </row>
    <row r="348" spans="1:16" s="42" customFormat="1">
      <c r="A348" s="45"/>
      <c r="L348" s="41"/>
      <c r="M348" s="41"/>
      <c r="N348" s="41"/>
      <c r="O348" s="41"/>
      <c r="P348" s="41"/>
    </row>
    <row r="349" spans="1:16" s="42" customFormat="1">
      <c r="A349" s="45"/>
      <c r="L349" s="41"/>
      <c r="M349" s="41"/>
      <c r="N349" s="41"/>
      <c r="O349" s="41"/>
      <c r="P349" s="41"/>
    </row>
    <row r="350" spans="1:16" s="42" customFormat="1">
      <c r="A350" s="45"/>
      <c r="L350" s="41"/>
      <c r="M350" s="41"/>
      <c r="N350" s="41"/>
      <c r="O350" s="41"/>
      <c r="P350" s="41"/>
    </row>
    <row r="351" spans="1:16" s="42" customFormat="1">
      <c r="A351" s="45"/>
      <c r="L351" s="41"/>
      <c r="M351" s="41"/>
      <c r="N351" s="41"/>
      <c r="O351" s="41"/>
      <c r="P351" s="41"/>
    </row>
    <row r="352" spans="1:16" s="42" customFormat="1">
      <c r="A352" s="45"/>
      <c r="L352" s="41"/>
      <c r="M352" s="41"/>
      <c r="N352" s="41"/>
      <c r="O352" s="41"/>
      <c r="P352" s="41"/>
    </row>
    <row r="353" spans="1:16" s="42" customFormat="1">
      <c r="A353" s="45"/>
      <c r="L353" s="41"/>
      <c r="M353" s="41"/>
      <c r="N353" s="41"/>
      <c r="O353" s="41"/>
      <c r="P353" s="41"/>
    </row>
    <row r="354" spans="1:16" s="42" customFormat="1">
      <c r="A354" s="45"/>
      <c r="L354" s="41"/>
      <c r="M354" s="41"/>
      <c r="N354" s="41"/>
      <c r="O354" s="41"/>
      <c r="P354" s="41"/>
    </row>
    <row r="355" spans="1:16" s="42" customFormat="1">
      <c r="A355" s="45"/>
      <c r="L355" s="41"/>
      <c r="M355" s="41"/>
      <c r="N355" s="41"/>
      <c r="O355" s="41"/>
      <c r="P355" s="41"/>
    </row>
    <row r="356" spans="1:16" s="42" customFormat="1">
      <c r="A356" s="45"/>
      <c r="L356" s="41"/>
      <c r="M356" s="41"/>
      <c r="N356" s="41"/>
      <c r="O356" s="41"/>
      <c r="P356" s="41"/>
    </row>
    <row r="357" spans="1:16" s="42" customFormat="1">
      <c r="A357" s="45"/>
      <c r="L357" s="41"/>
      <c r="M357" s="41"/>
      <c r="N357" s="41"/>
      <c r="O357" s="41"/>
      <c r="P357" s="41"/>
    </row>
    <row r="358" spans="1:16" s="42" customFormat="1">
      <c r="A358" s="45"/>
      <c r="L358" s="41"/>
      <c r="M358" s="41"/>
      <c r="N358" s="41"/>
      <c r="O358" s="41"/>
      <c r="P358" s="41"/>
    </row>
    <row r="359" spans="1:16" s="42" customFormat="1">
      <c r="A359" s="45"/>
      <c r="L359" s="41"/>
      <c r="M359" s="41"/>
      <c r="N359" s="41"/>
      <c r="O359" s="41"/>
      <c r="P359" s="41"/>
    </row>
    <row r="360" spans="1:16" s="42" customFormat="1">
      <c r="A360" s="45"/>
      <c r="L360" s="41"/>
      <c r="M360" s="41"/>
      <c r="N360" s="41"/>
      <c r="O360" s="41"/>
      <c r="P360" s="41"/>
    </row>
    <row r="361" spans="1:16" s="42" customFormat="1">
      <c r="A361" s="45"/>
      <c r="L361" s="41"/>
      <c r="M361" s="41"/>
      <c r="N361" s="41"/>
      <c r="O361" s="41"/>
      <c r="P361" s="41"/>
    </row>
    <row r="362" spans="1:16" s="42" customFormat="1">
      <c r="A362" s="45"/>
      <c r="L362" s="41"/>
      <c r="M362" s="41"/>
      <c r="N362" s="41"/>
      <c r="O362" s="41"/>
      <c r="P362" s="41"/>
    </row>
    <row r="363" spans="1:16" s="42" customFormat="1">
      <c r="A363" s="45"/>
      <c r="L363" s="41"/>
      <c r="M363" s="41"/>
      <c r="N363" s="41"/>
      <c r="O363" s="41"/>
      <c r="P363" s="41"/>
    </row>
    <row r="364" spans="1:16" s="42" customFormat="1">
      <c r="A364" s="45"/>
      <c r="L364" s="41"/>
      <c r="M364" s="41"/>
      <c r="N364" s="41"/>
      <c r="O364" s="41"/>
      <c r="P364" s="41"/>
    </row>
    <row r="365" spans="1:16" s="42" customFormat="1">
      <c r="A365" s="45"/>
      <c r="L365" s="41"/>
      <c r="M365" s="41"/>
      <c r="N365" s="41"/>
      <c r="O365" s="41"/>
      <c r="P365" s="41"/>
    </row>
    <row r="366" spans="1:16" s="42" customFormat="1">
      <c r="A366" s="45"/>
      <c r="L366" s="41"/>
      <c r="M366" s="41"/>
      <c r="N366" s="41"/>
      <c r="O366" s="41"/>
      <c r="P366" s="41"/>
    </row>
    <row r="367" spans="1:16" s="42" customFormat="1">
      <c r="A367" s="45"/>
      <c r="L367" s="41"/>
      <c r="M367" s="41"/>
      <c r="N367" s="41"/>
      <c r="O367" s="41"/>
      <c r="P367" s="41"/>
    </row>
    <row r="368" spans="1:16" s="42" customFormat="1">
      <c r="A368" s="45"/>
      <c r="L368" s="41"/>
      <c r="M368" s="41"/>
      <c r="N368" s="41"/>
      <c r="O368" s="41"/>
      <c r="P368" s="41"/>
    </row>
    <row r="369" spans="1:16" s="42" customFormat="1">
      <c r="A369" s="45"/>
      <c r="L369" s="41"/>
      <c r="M369" s="41"/>
      <c r="N369" s="41"/>
      <c r="O369" s="41"/>
      <c r="P369" s="41"/>
    </row>
    <row r="370" spans="1:16" s="42" customFormat="1">
      <c r="A370" s="45"/>
      <c r="L370" s="41"/>
      <c r="M370" s="41"/>
      <c r="N370" s="41"/>
      <c r="O370" s="41"/>
      <c r="P370" s="41"/>
    </row>
    <row r="371" spans="1:16" s="42" customFormat="1">
      <c r="A371" s="45"/>
      <c r="L371" s="41"/>
      <c r="M371" s="41"/>
      <c r="N371" s="41"/>
      <c r="O371" s="41"/>
      <c r="P371" s="41"/>
    </row>
    <row r="372" spans="1:16" s="42" customFormat="1">
      <c r="A372" s="45"/>
      <c r="L372" s="41"/>
      <c r="M372" s="41"/>
      <c r="N372" s="41"/>
      <c r="O372" s="41"/>
      <c r="P372" s="41"/>
    </row>
    <row r="373" spans="1:16" s="42" customFormat="1">
      <c r="A373" s="45"/>
      <c r="L373" s="41"/>
      <c r="M373" s="41"/>
      <c r="N373" s="41"/>
      <c r="O373" s="41"/>
      <c r="P373" s="41"/>
    </row>
    <row r="374" spans="1:16" s="42" customFormat="1">
      <c r="A374" s="45"/>
      <c r="L374" s="41"/>
      <c r="M374" s="41"/>
      <c r="N374" s="41"/>
      <c r="O374" s="41"/>
      <c r="P374" s="41"/>
    </row>
    <row r="375" spans="1:16" s="42" customFormat="1">
      <c r="A375" s="45"/>
      <c r="L375" s="41"/>
      <c r="M375" s="41"/>
      <c r="N375" s="41"/>
      <c r="O375" s="41"/>
      <c r="P375" s="41"/>
    </row>
    <row r="376" spans="1:16" s="42" customFormat="1">
      <c r="A376" s="45"/>
      <c r="L376" s="41"/>
      <c r="M376" s="41"/>
      <c r="N376" s="41"/>
      <c r="O376" s="41"/>
      <c r="P376" s="41"/>
    </row>
    <row r="377" spans="1:16" s="42" customFormat="1">
      <c r="A377" s="45"/>
      <c r="L377" s="41"/>
      <c r="M377" s="41"/>
      <c r="N377" s="41"/>
      <c r="O377" s="41"/>
      <c r="P377" s="41"/>
    </row>
    <row r="378" spans="1:16" s="42" customFormat="1">
      <c r="A378" s="45"/>
      <c r="L378" s="41"/>
      <c r="M378" s="41"/>
      <c r="N378" s="41"/>
      <c r="O378" s="41"/>
      <c r="P378" s="41"/>
    </row>
    <row r="379" spans="1:16" s="42" customFormat="1">
      <c r="A379" s="45"/>
      <c r="L379" s="41"/>
      <c r="M379" s="41"/>
      <c r="N379" s="41"/>
      <c r="O379" s="41"/>
      <c r="P379" s="41"/>
    </row>
    <row r="380" spans="1:16" s="42" customFormat="1">
      <c r="A380" s="45"/>
      <c r="L380" s="41"/>
      <c r="M380" s="41"/>
      <c r="N380" s="41"/>
      <c r="O380" s="41"/>
      <c r="P380" s="41"/>
    </row>
    <row r="381" spans="1:16" s="42" customFormat="1">
      <c r="A381" s="45"/>
      <c r="L381" s="41"/>
      <c r="M381" s="41"/>
      <c r="N381" s="41"/>
      <c r="O381" s="41"/>
      <c r="P381" s="41"/>
    </row>
    <row r="382" spans="1:16" s="42" customFormat="1">
      <c r="A382" s="45"/>
      <c r="L382" s="41"/>
      <c r="M382" s="41"/>
      <c r="N382" s="41"/>
      <c r="O382" s="41"/>
      <c r="P382" s="41"/>
    </row>
    <row r="383" spans="1:16" s="42" customFormat="1">
      <c r="A383" s="45"/>
      <c r="L383" s="41"/>
      <c r="M383" s="41"/>
      <c r="N383" s="41"/>
      <c r="O383" s="41"/>
      <c r="P383" s="41"/>
    </row>
    <row r="384" spans="1:16" s="42" customFormat="1">
      <c r="A384" s="45"/>
      <c r="L384" s="41"/>
      <c r="M384" s="41"/>
      <c r="N384" s="41"/>
      <c r="O384" s="41"/>
      <c r="P384" s="41"/>
    </row>
    <row r="385" spans="1:16" s="42" customFormat="1">
      <c r="A385" s="45"/>
      <c r="L385" s="41"/>
      <c r="M385" s="41"/>
      <c r="N385" s="41"/>
      <c r="O385" s="41"/>
      <c r="P385" s="41"/>
    </row>
    <row r="386" spans="1:16" s="42" customFormat="1">
      <c r="A386" s="45"/>
      <c r="L386" s="41"/>
      <c r="M386" s="41"/>
      <c r="N386" s="41"/>
      <c r="O386" s="41"/>
      <c r="P386" s="41"/>
    </row>
    <row r="387" spans="1:16" s="42" customFormat="1">
      <c r="A387" s="45"/>
      <c r="L387" s="41"/>
      <c r="M387" s="41"/>
      <c r="N387" s="41"/>
      <c r="O387" s="41"/>
      <c r="P387" s="41"/>
    </row>
    <row r="388" spans="1:16" s="42" customFormat="1">
      <c r="A388" s="45"/>
      <c r="L388" s="41"/>
      <c r="M388" s="41"/>
      <c r="N388" s="41"/>
      <c r="O388" s="41"/>
      <c r="P388" s="41"/>
    </row>
    <row r="389" spans="1:16" s="42" customFormat="1">
      <c r="A389" s="45"/>
      <c r="L389" s="41"/>
      <c r="M389" s="41"/>
      <c r="N389" s="41"/>
      <c r="O389" s="41"/>
      <c r="P389" s="41"/>
    </row>
    <row r="390" spans="1:16" s="42" customFormat="1">
      <c r="A390" s="45"/>
      <c r="L390" s="41"/>
      <c r="M390" s="41"/>
      <c r="N390" s="41"/>
      <c r="O390" s="41"/>
      <c r="P390" s="41"/>
    </row>
    <row r="391" spans="1:16" s="42" customFormat="1">
      <c r="A391" s="45"/>
      <c r="L391" s="41"/>
      <c r="M391" s="41"/>
      <c r="N391" s="41"/>
      <c r="O391" s="41"/>
      <c r="P391" s="41"/>
    </row>
    <row r="392" spans="1:16" s="42" customFormat="1">
      <c r="A392" s="45"/>
      <c r="L392" s="41"/>
      <c r="M392" s="41"/>
      <c r="N392" s="41"/>
      <c r="O392" s="41"/>
      <c r="P392" s="41"/>
    </row>
    <row r="393" spans="1:16" s="42" customFormat="1">
      <c r="A393" s="45"/>
      <c r="L393" s="41"/>
      <c r="M393" s="41"/>
      <c r="N393" s="41"/>
      <c r="O393" s="41"/>
      <c r="P393" s="41"/>
    </row>
    <row r="394" spans="1:16" s="42" customFormat="1">
      <c r="A394" s="45"/>
      <c r="L394" s="41"/>
      <c r="M394" s="41"/>
      <c r="N394" s="41"/>
      <c r="O394" s="41"/>
      <c r="P394" s="41"/>
    </row>
    <row r="395" spans="1:16" s="42" customFormat="1">
      <c r="A395" s="45"/>
      <c r="L395" s="41"/>
      <c r="M395" s="41"/>
      <c r="N395" s="41"/>
      <c r="O395" s="41"/>
      <c r="P395" s="41"/>
    </row>
    <row r="396" spans="1:16" s="42" customFormat="1">
      <c r="A396" s="45"/>
      <c r="L396" s="41"/>
      <c r="M396" s="41"/>
      <c r="N396" s="41"/>
      <c r="O396" s="41"/>
      <c r="P396" s="41"/>
    </row>
    <row r="397" spans="1:16" s="42" customFormat="1">
      <c r="A397" s="45"/>
      <c r="L397" s="41"/>
      <c r="M397" s="41"/>
      <c r="N397" s="41"/>
      <c r="O397" s="41"/>
      <c r="P397" s="41"/>
    </row>
    <row r="398" spans="1:16">
      <c r="L398" s="48"/>
      <c r="M398" s="48"/>
      <c r="N398" s="48"/>
      <c r="O398" s="48"/>
      <c r="P398" s="48"/>
    </row>
  </sheetData>
  <mergeCells count="135">
    <mergeCell ref="A165:B165"/>
    <mergeCell ref="A167:B167"/>
    <mergeCell ref="A148:B148"/>
    <mergeCell ref="A152:B152"/>
    <mergeCell ref="A154:B154"/>
    <mergeCell ref="A156:B156"/>
    <mergeCell ref="A159:B159"/>
    <mergeCell ref="A161:B161"/>
    <mergeCell ref="A137:B137"/>
    <mergeCell ref="A140:B140"/>
    <mergeCell ref="A141:B141"/>
    <mergeCell ref="A143:C143"/>
    <mergeCell ref="B144:AE144"/>
    <mergeCell ref="A146:B146"/>
    <mergeCell ref="A120:B120"/>
    <mergeCell ref="C120:E120"/>
    <mergeCell ref="B124:AE124"/>
    <mergeCell ref="A126:B126"/>
    <mergeCell ref="A134:B134"/>
    <mergeCell ref="AD110:AD111"/>
    <mergeCell ref="AE110:AE111"/>
    <mergeCell ref="A113:B113"/>
    <mergeCell ref="A114:B114"/>
    <mergeCell ref="C114:E114"/>
    <mergeCell ref="X110:X111"/>
    <mergeCell ref="Y110:Y111"/>
    <mergeCell ref="Z110:Z111"/>
    <mergeCell ref="AA110:AA111"/>
    <mergeCell ref="AB110:AB111"/>
    <mergeCell ref="AC110:AC111"/>
    <mergeCell ref="F110:F111"/>
    <mergeCell ref="G110:G111"/>
    <mergeCell ref="T110:T111"/>
    <mergeCell ref="U110:U111"/>
    <mergeCell ref="V110:V111"/>
    <mergeCell ref="W110:W111"/>
    <mergeCell ref="A99:B99"/>
    <mergeCell ref="C99:E99"/>
    <mergeCell ref="A108:C108"/>
    <mergeCell ref="A109:B109"/>
    <mergeCell ref="C109:E109"/>
    <mergeCell ref="A110:A111"/>
    <mergeCell ref="B110:B111"/>
    <mergeCell ref="A90:B90"/>
    <mergeCell ref="C90:E90"/>
    <mergeCell ref="A92:B92"/>
    <mergeCell ref="A93:B93"/>
    <mergeCell ref="C93:E93"/>
    <mergeCell ref="A98:B98"/>
    <mergeCell ref="A82:B82"/>
    <mergeCell ref="C82:E82"/>
    <mergeCell ref="A87:B87"/>
    <mergeCell ref="C87:E87"/>
    <mergeCell ref="A89:B89"/>
    <mergeCell ref="A73:B73"/>
    <mergeCell ref="C73:E73"/>
    <mergeCell ref="A77:B77"/>
    <mergeCell ref="A78:B78"/>
    <mergeCell ref="C78:E78"/>
    <mergeCell ref="A81:B81"/>
    <mergeCell ref="A65:B65"/>
    <mergeCell ref="C65:E65"/>
    <mergeCell ref="A69:B69"/>
    <mergeCell ref="A70:B70"/>
    <mergeCell ref="C70:E70"/>
    <mergeCell ref="A72:B72"/>
    <mergeCell ref="A55:B55"/>
    <mergeCell ref="C55:E55"/>
    <mergeCell ref="A60:B60"/>
    <mergeCell ref="A61:B61"/>
    <mergeCell ref="C61:E61"/>
    <mergeCell ref="A64:B64"/>
    <mergeCell ref="A18:B18"/>
    <mergeCell ref="C18:E18"/>
    <mergeCell ref="A27:B27"/>
    <mergeCell ref="A45:B45"/>
    <mergeCell ref="C45:E45"/>
    <mergeCell ref="A49:B49"/>
    <mergeCell ref="A50:B50"/>
    <mergeCell ref="C50:E50"/>
    <mergeCell ref="A54:C54"/>
    <mergeCell ref="A32:B32"/>
    <mergeCell ref="C32:E32"/>
    <mergeCell ref="A39:B39"/>
    <mergeCell ref="A40:B40"/>
    <mergeCell ref="C40:E40"/>
    <mergeCell ref="A44:B44"/>
    <mergeCell ref="AC6:AE6"/>
    <mergeCell ref="E7:F7"/>
    <mergeCell ref="G7:G8"/>
    <mergeCell ref="I7:I8"/>
    <mergeCell ref="A28:B28"/>
    <mergeCell ref="C28:E28"/>
    <mergeCell ref="A31:B31"/>
    <mergeCell ref="AE7:AE8"/>
    <mergeCell ref="A10:Y10"/>
    <mergeCell ref="B11:AE11"/>
    <mergeCell ref="A13:B13"/>
    <mergeCell ref="C13:E13"/>
    <mergeCell ref="V7:V8"/>
    <mergeCell ref="W7:X7"/>
    <mergeCell ref="Y7:Y8"/>
    <mergeCell ref="Z7:AA7"/>
    <mergeCell ref="AB7:AB8"/>
    <mergeCell ref="AC7:AD7"/>
    <mergeCell ref="J7:K7"/>
    <mergeCell ref="M7:M8"/>
    <mergeCell ref="N7:O7"/>
    <mergeCell ref="Q7:Q8"/>
    <mergeCell ref="R7:S7"/>
    <mergeCell ref="T7:U7"/>
    <mergeCell ref="A17:B17"/>
    <mergeCell ref="A86:B86"/>
    <mergeCell ref="A119:B119"/>
    <mergeCell ref="A122:B122"/>
    <mergeCell ref="X1:AE1"/>
    <mergeCell ref="A3:AE3"/>
    <mergeCell ref="A5:A8"/>
    <mergeCell ref="B5:B8"/>
    <mergeCell ref="C5:C8"/>
    <mergeCell ref="D5:D8"/>
    <mergeCell ref="E5:G6"/>
    <mergeCell ref="H5:K5"/>
    <mergeCell ref="L5:O5"/>
    <mergeCell ref="P5:S5"/>
    <mergeCell ref="T5:AB5"/>
    <mergeCell ref="H6:H8"/>
    <mergeCell ref="I6:K6"/>
    <mergeCell ref="L6:L8"/>
    <mergeCell ref="M6:O6"/>
    <mergeCell ref="P6:P8"/>
    <mergeCell ref="Q6:S6"/>
    <mergeCell ref="T6:V6"/>
    <mergeCell ref="W6:Y6"/>
    <mergeCell ref="Z6:AB6"/>
  </mergeCells>
  <printOptions horizontalCentered="1"/>
  <pageMargins left="0.59055118110236227" right="0.59055118110236227" top="0.59055118110236227" bottom="0.59055118110236227" header="0.39370078740157483" footer="0.51181102362204722"/>
  <pageSetup paperSize="9" scale="41" firstPageNumber="62" fitToHeight="26" orientation="landscape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10.10.2024  уточ капрем 24-26 </vt:lpstr>
      <vt:lpstr>'10.10.2024  уточ капрем 24-26 '!Заголовки_для_печати</vt:lpstr>
      <vt:lpstr>'10.10.2024  уточ капрем 24-26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2024-10-17T14:54:31Z</cp:lastPrinted>
  <dcterms:created xsi:type="dcterms:W3CDTF">2023-06-29T08:05:20Z</dcterms:created>
  <dcterms:modified xsi:type="dcterms:W3CDTF">2024-10-18T12:07:39Z</dcterms:modified>
</cp:coreProperties>
</file>