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880" yWindow="105" windowWidth="16755" windowHeight="12600" tabRatio="568" activeTab="2"/>
  </bookViews>
  <sheets>
    <sheet name="2. Показатели ГП УТОЧ" sheetId="44" r:id="rId1"/>
    <sheet name="3. Показатели ГП_по месяцам" sheetId="7" r:id="rId2"/>
    <sheet name="5. Финансовое обеспечение ГП" sheetId="10" r:id="rId3"/>
  </sheets>
  <definedNames>
    <definedName name="_bookmark4" localSheetId="2">'5. Финансовое обеспечение ГП'!#REF!</definedName>
    <definedName name="_xlnm.Print_Titles" localSheetId="0">'2. Показатели ГП УТОЧ'!$9:$11</definedName>
    <definedName name="_xlnm.Print_Titles" localSheetId="2">'5. Финансовое обеспечение ГП'!$51:$53</definedName>
    <definedName name="_xlnm.Print_Area" localSheetId="0">'2. Показатели ГП УТОЧ'!$A$1:$R$16</definedName>
    <definedName name="_xlnm.Print_Area" localSheetId="1">'3. Показатели ГП_по месяцам'!$A$2:$P$12</definedName>
    <definedName name="_xlnm.Print_Area" localSheetId="2">'5. Финансовое обеспечение ГП'!$A$2:$O$178</definedName>
  </definedNames>
  <calcPr calcId="124519"/>
</workbook>
</file>

<file path=xl/calcChain.xml><?xml version="1.0" encoding="utf-8"?>
<calcChain xmlns="http://schemas.openxmlformats.org/spreadsheetml/2006/main">
  <c r="P59" i="10"/>
  <c r="N162"/>
  <c r="M162"/>
  <c r="L162"/>
  <c r="K162"/>
  <c r="J162"/>
  <c r="I162"/>
  <c r="H162"/>
  <c r="O162" s="1"/>
  <c r="O165"/>
  <c r="I147"/>
  <c r="O159"/>
  <c r="O158"/>
  <c r="O157"/>
  <c r="O155"/>
  <c r="O154"/>
  <c r="O153"/>
  <c r="O152"/>
  <c r="O151"/>
  <c r="O150"/>
  <c r="O149"/>
  <c r="O148"/>
  <c r="N156"/>
  <c r="N147" s="1"/>
  <c r="M156"/>
  <c r="M147" s="1"/>
  <c r="L156"/>
  <c r="L147" s="1"/>
  <c r="K156"/>
  <c r="K147" s="1"/>
  <c r="J156"/>
  <c r="J147" s="1"/>
  <c r="I156"/>
  <c r="H156"/>
  <c r="H147" s="1"/>
  <c r="O128"/>
  <c r="O125"/>
  <c r="O122"/>
  <c r="O121"/>
  <c r="O120"/>
  <c r="N119"/>
  <c r="M119"/>
  <c r="L119"/>
  <c r="K119"/>
  <c r="J119"/>
  <c r="J118" s="1"/>
  <c r="I119"/>
  <c r="I118" s="1"/>
  <c r="H119"/>
  <c r="N132"/>
  <c r="M132"/>
  <c r="L132"/>
  <c r="K132"/>
  <c r="N134"/>
  <c r="N131" s="1"/>
  <c r="M134"/>
  <c r="M131" s="1"/>
  <c r="L134"/>
  <c r="K134"/>
  <c r="J132"/>
  <c r="J137"/>
  <c r="J134"/>
  <c r="O135"/>
  <c r="O133"/>
  <c r="O144"/>
  <c r="I141"/>
  <c r="H141"/>
  <c r="O141" s="1"/>
  <c r="I137"/>
  <c r="I132"/>
  <c r="H132"/>
  <c r="H137"/>
  <c r="O137" s="1"/>
  <c r="H136"/>
  <c r="O136" s="1"/>
  <c r="O79"/>
  <c r="O73"/>
  <c r="O74"/>
  <c r="J76"/>
  <c r="I76"/>
  <c r="H76"/>
  <c r="L66"/>
  <c r="K66"/>
  <c r="J70"/>
  <c r="J66" s="1"/>
  <c r="I70"/>
  <c r="I66" s="1"/>
  <c r="H67"/>
  <c r="H66" s="1"/>
  <c r="L131" l="1"/>
  <c r="H59"/>
  <c r="O119"/>
  <c r="O76"/>
  <c r="J131"/>
  <c r="K131"/>
  <c r="H118"/>
  <c r="O156"/>
  <c r="O147"/>
  <c r="O132"/>
  <c r="I134"/>
  <c r="I131" s="1"/>
  <c r="H134"/>
  <c r="H131" s="1"/>
  <c r="O131" l="1"/>
  <c r="O134"/>
  <c r="O72"/>
  <c r="O71"/>
  <c r="O70"/>
  <c r="O69"/>
  <c r="O68"/>
  <c r="O66"/>
  <c r="O67"/>
  <c r="J57" l="1"/>
  <c r="I57"/>
  <c r="H62" l="1"/>
  <c r="M59" l="1"/>
  <c r="N59" l="1"/>
  <c r="L59"/>
  <c r="K59"/>
  <c r="N62" l="1"/>
  <c r="M62"/>
  <c r="L62"/>
  <c r="K62"/>
  <c r="J62"/>
  <c r="I62"/>
  <c r="O63" l="1"/>
  <c r="H63"/>
  <c r="H57" l="1"/>
  <c r="J59" l="1"/>
  <c r="I59" l="1"/>
  <c r="H56"/>
  <c r="O91"/>
  <c r="H9"/>
  <c r="I56"/>
  <c r="J56"/>
  <c r="O59" l="1"/>
  <c r="H55"/>
  <c r="J55"/>
  <c r="I55"/>
  <c r="O62"/>
  <c r="O35" l="1"/>
  <c r="O34"/>
  <c r="O40"/>
  <c r="O39"/>
  <c r="J13" l="1"/>
  <c r="O32" l="1"/>
  <c r="O31"/>
  <c r="O30"/>
  <c r="N29"/>
  <c r="M29"/>
  <c r="L29"/>
  <c r="K29"/>
  <c r="J29"/>
  <c r="I29"/>
  <c r="H29"/>
  <c r="O29" l="1"/>
  <c r="N10"/>
  <c r="M10"/>
  <c r="L10"/>
  <c r="K10"/>
  <c r="J10"/>
  <c r="I10"/>
  <c r="H10"/>
  <c r="N9"/>
  <c r="M9"/>
  <c r="L9"/>
  <c r="K9"/>
  <c r="J9"/>
  <c r="I9"/>
  <c r="N33"/>
  <c r="M33"/>
  <c r="L33"/>
  <c r="K33"/>
  <c r="J33"/>
  <c r="N25" l="1"/>
  <c r="M25"/>
  <c r="L25"/>
  <c r="K25"/>
  <c r="J25"/>
  <c r="N41" l="1"/>
  <c r="M41"/>
  <c r="L41"/>
  <c r="K41"/>
  <c r="J41"/>
  <c r="N45" l="1"/>
  <c r="M45"/>
  <c r="L45"/>
  <c r="K45"/>
  <c r="J45"/>
  <c r="O48" l="1"/>
  <c r="O47"/>
  <c r="O46"/>
  <c r="O44"/>
  <c r="O43"/>
  <c r="O42"/>
  <c r="O38"/>
  <c r="O28"/>
  <c r="O27"/>
  <c r="O26"/>
  <c r="O24"/>
  <c r="O23"/>
  <c r="O22"/>
  <c r="O20"/>
  <c r="O19"/>
  <c r="O18"/>
  <c r="O16"/>
  <c r="O15"/>
  <c r="O14"/>
  <c r="I41"/>
  <c r="H41"/>
  <c r="I13"/>
  <c r="H13"/>
  <c r="I17"/>
  <c r="H17"/>
  <c r="I21"/>
  <c r="H21"/>
  <c r="I25"/>
  <c r="H25"/>
  <c r="I33"/>
  <c r="H33"/>
  <c r="I45"/>
  <c r="H45"/>
  <c r="O41" l="1"/>
  <c r="O21"/>
  <c r="O13"/>
  <c r="O33"/>
  <c r="O45"/>
  <c r="O25"/>
  <c r="O17"/>
  <c r="O10"/>
  <c r="O9"/>
  <c r="A1" l="1"/>
  <c r="A1" i="7" l="1"/>
  <c r="M11" i="10" l="1"/>
  <c r="M37"/>
  <c r="J11"/>
  <c r="J37"/>
  <c r="L11"/>
  <c r="H11"/>
  <c r="I11"/>
  <c r="H37"/>
  <c r="I37"/>
  <c r="K11"/>
  <c r="N11"/>
  <c r="K37"/>
  <c r="L37"/>
  <c r="N37"/>
  <c r="K8" l="1"/>
  <c r="N8"/>
  <c r="J8"/>
  <c r="M8"/>
  <c r="L8"/>
  <c r="I8"/>
  <c r="O37"/>
  <c r="O11"/>
  <c r="H8"/>
  <c r="O8" l="1"/>
  <c r="O57" l="1"/>
  <c r="N118" l="1"/>
  <c r="N56" s="1"/>
  <c r="N55" s="1"/>
  <c r="L118" l="1"/>
  <c r="L56" s="1"/>
  <c r="L55" s="1"/>
  <c r="M118"/>
  <c r="M56" s="1"/>
  <c r="M55" s="1"/>
  <c r="K118"/>
  <c r="K56" l="1"/>
  <c r="K55" s="1"/>
  <c r="O55" s="1"/>
  <c r="O118"/>
  <c r="O56" l="1"/>
</calcChain>
</file>

<file path=xl/sharedStrings.xml><?xml version="1.0" encoding="utf-8"?>
<sst xmlns="http://schemas.openxmlformats.org/spreadsheetml/2006/main" count="411" uniqueCount="204">
  <si>
    <t>№ п/п</t>
  </si>
  <si>
    <t>1.</t>
  </si>
  <si>
    <t>Источник финансового обеспечения</t>
  </si>
  <si>
    <t>Наименование показателя</t>
  </si>
  <si>
    <t>Уровень показателя</t>
  </si>
  <si>
    <t>Единица измерения (по ОКЕИ)</t>
  </si>
  <si>
    <t>Базовое значение</t>
  </si>
  <si>
    <t>Связь с показателями национальных целей</t>
  </si>
  <si>
    <t>значение</t>
  </si>
  <si>
    <t>год</t>
  </si>
  <si>
    <t>Документ</t>
  </si>
  <si>
    <t>Значения показателя по годам</t>
  </si>
  <si>
    <t>1.1.</t>
  </si>
  <si>
    <t>май</t>
  </si>
  <si>
    <t>июнь</t>
  </si>
  <si>
    <t>июль</t>
  </si>
  <si>
    <t>1.2.</t>
  </si>
  <si>
    <t>Всего</t>
  </si>
  <si>
    <t>1.3.</t>
  </si>
  <si>
    <t>1.4.</t>
  </si>
  <si>
    <t xml:space="preserve">Наименование государственной программы, структурного элемента государственной программы </t>
  </si>
  <si>
    <t>Объем финансового обеспечения по годам реализации, тыс. рублей</t>
  </si>
  <si>
    <t>Общий объем налоговых расходов, предусмотренных в рамках государственной программы (справочно)</t>
  </si>
  <si>
    <t>2.1.</t>
  </si>
  <si>
    <t>март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</si>
  <si>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</si>
  <si>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</si>
  <si>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</si>
  <si>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</si>
  <si>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</si>
  <si>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</si>
  <si>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Доля автомобильных дорог регионального и межмуниципального значения, соответствующих нормативным требованиям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</si>
  <si>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</si>
  <si>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</si>
  <si>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</si>
  <si>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</si>
  <si>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</si>
  <si>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</si>
  <si>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</si>
  <si>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На конец                                      2024 года</t>
  </si>
  <si>
    <t xml:space="preserve">      </t>
  </si>
  <si>
    <t>Процент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</si>
  <si>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</si>
  <si>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</si>
  <si>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</si>
  <si>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</si>
  <si>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</si>
  <si>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</si>
  <si>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</si>
  <si>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</si>
  <si>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N 1</t>
  </si>
  <si>
    <t>Региональный проект                                                                             «Региональная и местная дорожная сеть»</t>
  </si>
  <si>
    <t xml:space="preserve">   </t>
  </si>
  <si>
    <t>Региональный проект                                                                             «Общесистемные меры развития дорожного хозяйства»</t>
  </si>
  <si>
    <t>Региональный проект                                                                             «Безопасность дорожного движения»</t>
  </si>
  <si>
    <t>N 2</t>
  </si>
  <si>
    <t>2.2.</t>
  </si>
  <si>
    <t>2.3.</t>
  </si>
  <si>
    <t>N 3</t>
  </si>
  <si>
    <t>3.1.</t>
  </si>
  <si>
    <t>3.2.</t>
  </si>
  <si>
    <t>3.3.</t>
  </si>
  <si>
    <t>N 4</t>
  </si>
  <si>
    <t>4.1.</t>
  </si>
  <si>
    <t>4.2.</t>
  </si>
  <si>
    <t>4.3.</t>
  </si>
  <si>
    <t>N 5</t>
  </si>
  <si>
    <t>5.1.</t>
  </si>
  <si>
    <t>5.2.</t>
  </si>
  <si>
    <t>5.3.</t>
  </si>
  <si>
    <t>Комплекс процессных мероприятий «Обеспечение сохранности существующей сети автомобильных дорог»</t>
  </si>
  <si>
    <t>Комплекс процессных мероприятий «Создание условий для организации транспортного обслуживания населения»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</si>
  <si>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</si>
  <si>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N 6</t>
  </si>
  <si>
    <t>N 7</t>
  </si>
  <si>
    <t>N 8</t>
  </si>
  <si>
    <t>6.1.</t>
  </si>
  <si>
    <t>6.2.</t>
  </si>
  <si>
    <t>6.3.</t>
  </si>
  <si>
    <t>7.1.</t>
  </si>
  <si>
    <t>7.2.</t>
  </si>
  <si>
    <t>7.3.</t>
  </si>
  <si>
    <t>8.1.</t>
  </si>
  <si>
    <t>8.2.</t>
  </si>
  <si>
    <t>8.3.</t>
  </si>
  <si>
    <t xml:space="preserve">  </t>
  </si>
  <si>
    <t>Человек</t>
  </si>
  <si>
    <t>Министерство автомобильных дорог                               и транспорта Белгородской области</t>
  </si>
  <si>
    <t>Министерство автомобильных дорог                                 и транспорта Белгородской области</t>
  </si>
  <si>
    <t>Доля автомобильных дорог регионального                                        и межмуниципального значения, соответствующих нормативным требованиям</t>
  </si>
  <si>
    <t>Региональный бюджет (всего), из них:</t>
  </si>
  <si>
    <t>межбюджетные трансферты местным бюджетам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</si>
  <si>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</si>
  <si>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</si>
  <si>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</si>
  <si>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</si>
  <si>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Внебюджетные источники</t>
  </si>
  <si>
    <t>Государственная программа «Совершенствование и развитие транспортной системы и дорожной сети Белгородской области»</t>
  </si>
  <si>
    <t>Региональный проект «Развитие транспортной инфраструктуры на сельских территориях»</t>
  </si>
  <si>
    <t>Региональный проект «Содействие развитию автомобильных дорог регионального, межмуниципального и местного значения»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</si>
  <si>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</si>
  <si>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 xml:space="preserve"> - </t>
  </si>
  <si>
    <t>Транспортная подвижность населения</t>
  </si>
  <si>
    <t>Региональный проект «Региональная и местная дорожная сеть», входящий в национальный проект</t>
  </si>
  <si>
    <t>Региональный проект «Общесистемные меры развития дорожного хозяйства», входящий в национальный проект</t>
  </si>
  <si>
    <t>Региональный проект «Безопасность дорожного движения», входящий в национальный проект</t>
  </si>
  <si>
    <t>Региональный проект «Развитие транспортной инфраструктуры на сельских территориях», не входящий в национальный проект</t>
  </si>
  <si>
    <t>Признак "Участие  муниципального образования"</t>
  </si>
  <si>
    <t xml:space="preserve">Информационная система </t>
  </si>
  <si>
    <t>3. Помесячный план достижения показателей государственной программы в 2024 году</t>
  </si>
  <si>
    <t xml:space="preserve">Уровень показателя </t>
  </si>
  <si>
    <t>Наименование государственной программы, структурного элемента, источник финансового обеспечения</t>
  </si>
  <si>
    <t>Объем финансового обеспечения по годам, тыс. рублей</t>
  </si>
  <si>
    <t>Код бюджетной классификации</t>
  </si>
  <si>
    <t>ГРБС / Рз / Пр / ЦСР / ВР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</si>
  <si>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</si>
  <si>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</si>
  <si>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</si>
  <si>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</si>
  <si>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</si>
  <si>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Объем налоговых расходов (справочно)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</si>
  <si>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</si>
  <si>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>2.</t>
  </si>
  <si>
    <t>3.</t>
  </si>
  <si>
    <t>4.</t>
  </si>
  <si>
    <t>5.</t>
  </si>
  <si>
    <t>6.</t>
  </si>
  <si>
    <t>7.</t>
  </si>
  <si>
    <t>8.</t>
  </si>
  <si>
    <t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</si>
  <si>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 04 09</t>
  </si>
  <si>
    <t>10 1 R1</t>
  </si>
  <si>
    <t xml:space="preserve"> 07 09</t>
  </si>
  <si>
    <t xml:space="preserve">10 3 01 </t>
  </si>
  <si>
    <t xml:space="preserve">10 4 01 </t>
  </si>
  <si>
    <t>04 08</t>
  </si>
  <si>
    <t>Доля автомобильных дорог регионального                 и межмуниципального значения, соответствующих нормативным требованиям</t>
  </si>
  <si>
    <t>Пассажирооборот автомобильным                                                                                и железнодорожным                                      (в пригородном сообщении)                      транспортом</t>
  </si>
  <si>
    <t xml:space="preserve">ГП </t>
  </si>
  <si>
    <t xml:space="preserve">Обеспечение доли дорожной сети в крупнейших городских агломерациях, соответствующей нормативным требованиям, на уровне не менее 85 процентов  к 2030 году                                                </t>
  </si>
  <si>
    <t xml:space="preserve">10 1 R1 R0010 </t>
  </si>
  <si>
    <t xml:space="preserve">10 1 R1 R0020 </t>
  </si>
  <si>
    <t xml:space="preserve">10 1 R1 53940 </t>
  </si>
  <si>
    <t xml:space="preserve">10 1 R1 R0030 </t>
  </si>
  <si>
    <t>10 1 R2 54180</t>
  </si>
  <si>
    <t>10 2 01  R3720</t>
  </si>
  <si>
    <t>10 3 01 40380</t>
  </si>
  <si>
    <t>10 3 01 72130</t>
  </si>
  <si>
    <t>10 4 01 20570</t>
  </si>
  <si>
    <t>10 4 01 20360</t>
  </si>
  <si>
    <t>10 4 01 72140</t>
  </si>
  <si>
    <t>10 4 01 20580</t>
  </si>
  <si>
    <t>10 4 02 73810</t>
  </si>
  <si>
    <t>10 4 02 73830</t>
  </si>
  <si>
    <t>10 03</t>
  </si>
  <si>
    <t>10 4 02 73850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</si>
  <si>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</si>
  <si>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</si>
  <si>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</si>
  <si>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</si>
  <si>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</si>
  <si>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</si>
  <si>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10 4 02 60480</t>
  </si>
  <si>
    <t>10 4 02 60440</t>
  </si>
  <si>
    <t>10 4 03 00190</t>
  </si>
  <si>
    <t>04 09</t>
  </si>
  <si>
    <t>10 4 03 00590</t>
  </si>
  <si>
    <t>200; 400; 800</t>
  </si>
  <si>
    <t>200; 800</t>
  </si>
  <si>
    <t>200; 600</t>
  </si>
  <si>
    <t>100; 200; 800</t>
  </si>
  <si>
    <t>100; 200; 300; 800</t>
  </si>
  <si>
    <t>10 1 R3 R0040</t>
  </si>
  <si>
    <t xml:space="preserve">2. Показатели государственной программы </t>
  </si>
  <si>
    <t>Ответственный      за достижение показателя</t>
  </si>
  <si>
    <t>Прогрессирую-щий</t>
  </si>
  <si>
    <t>Регрессирую-щий</t>
  </si>
  <si>
    <t>Млн пасс.-км</t>
  </si>
  <si>
    <t>Доля дорожной сети городских агломераций, находящейся                    в нормативном состоянии</t>
  </si>
  <si>
    <t>Плановые значения по кварталам / месяцам</t>
  </si>
  <si>
    <t>№                        п/п</t>
  </si>
  <si>
    <t>Признак возрастания               / убывания</t>
  </si>
  <si>
    <t xml:space="preserve">Приложение </t>
  </si>
  <si>
    <t xml:space="preserve"> № ____________</t>
  </si>
  <si>
    <t xml:space="preserve">     </t>
  </si>
  <si>
    <t xml:space="preserve">от  _______________________ 2024 г.     </t>
  </si>
  <si>
    <t>ГП РФ, ГП</t>
  </si>
  <si>
    <t>ГП</t>
  </si>
  <si>
    <t xml:space="preserve">Количество погибших в дорожно-транспортных происшествиях                                     на 10 тысяч транспортных средств </t>
  </si>
  <si>
    <t>Доля дорожной сети городских агломераций, находящейся                                                   в нормативном состоянии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</si>
  <si>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- государственная программа)</t>
  </si>
  <si>
    <t xml:space="preserve">Количество погибших                                        в дорожно-транспортных происшествиях                                       на 10 тысяч транспортных средств  </t>
  </si>
  <si>
    <t>Распоряжение МВД России                                 от 29 августа 2022 года                                № 1/9750</t>
  </si>
  <si>
    <t>Постановление Правительства Белгородской области                                       от 13 февраля 2023 года                                           № 74-пп</t>
  </si>
  <si>
    <t xml:space="preserve">5. Финансовое обеспечение государственной программы </t>
  </si>
  <si>
    <t xml:space="preserve">Количество погибших в дорожно-транспортных происшествиях                          на 10 тысяч транспортных средств </t>
  </si>
  <si>
    <t xml:space="preserve">Обеспечение доли дорожной сети                           в крупнейших городских агломерациях, соответствующей нормативным требованиям, на уровне не менее                                                    85 процентов               </t>
  </si>
  <si>
    <t xml:space="preserve">Обеспечение доли дорожной сети                              в крупнейших городских агломерациях, соответствующей нормативным требованиям, на уровне не менее                                                    85 процентов               </t>
  </si>
  <si>
    <t>к постановлению Правительства                                                                             Белгородской области</t>
  </si>
  <si>
    <t>Связь                                      с показателями государственных программ Российской Федерации</t>
  </si>
  <si>
    <t>Единица измерения                (по ОКЕИ)</t>
  </si>
  <si>
    <t>Доля дорожной сети городских агломераций, находящейся                                            в нормативном состоянии</t>
  </si>
  <si>
    <t>Единый план                            по достижению национальных целей развития Российской федерации на период                           до 2024 года и на плановый период до 2030 года, утвержденный распоряжением Правительства Российской Федерации   01.10.2021 года                                    № 2765-р</t>
  </si>
  <si>
    <t>Единый план                          по достижению национальных целей развития Российской федерации на период                           до 2024 года и на плановый период до 2030 года, утвержденный распоряжением Правительства Российской Федерации   01.10.2021 года                                    № 2765-р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</si>
</sst>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  <xf numFmtId="0" fontId="14" fillId="0" borderId="0"/>
    <xf numFmtId="0" fontId="15" fillId="0" borderId="0" applyNumberFormat="0" applyFill="0" applyBorder="0" applyProtection="0"/>
    <xf numFmtId="0" fontId="15" fillId="0" borderId="0" applyNumberFormat="0" applyFill="0" applyBorder="0" applyProtection="0"/>
    <xf numFmtId="0" fontId="14" fillId="0" borderId="0"/>
    <xf numFmtId="0" fontId="14" fillId="0" borderId="0"/>
  </cellStyleXfs>
  <cellXfs count="162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Border="1"/>
    <xf numFmtId="0" fontId="4" fillId="0" borderId="0" xfId="0" applyFont="1" applyAlignment="1">
      <alignment vertical="top" wrapText="1"/>
    </xf>
    <xf numFmtId="0" fontId="4" fillId="0" borderId="0" xfId="0" applyFont="1" applyAlignment="1"/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4" fillId="0" borderId="0" xfId="0" applyNumberFormat="1" applyFont="1"/>
    <xf numFmtId="165" fontId="4" fillId="4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</cellXfs>
  <cellStyles count="9">
    <cellStyle name="Гиперссылка" xfId="1" builtinId="8"/>
    <cellStyle name="Гиперссылка 2" xfId="3"/>
    <cellStyle name="Гиперссылка 2 2" xfId="5"/>
    <cellStyle name="Гиперссылка 2 3" xfId="6"/>
    <cellStyle name="Обычный" xfId="0" builtinId="0"/>
    <cellStyle name="Обычный 2" xfId="2"/>
    <cellStyle name="Обычный 2 2" xfId="7"/>
    <cellStyle name="Обычный 2 3" xfId="8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A16"/>
  <sheetViews>
    <sheetView view="pageBreakPreview" zoomScale="80" zoomScaleNormal="80" zoomScaleSheetLayoutView="80" workbookViewId="0">
      <selection activeCell="L10" sqref="L10"/>
    </sheetView>
  </sheetViews>
  <sheetFormatPr defaultRowHeight="15.75"/>
  <cols>
    <col min="1" max="1" width="9.140625" style="3"/>
    <col min="2" max="2" width="32" style="3" customWidth="1"/>
    <col min="3" max="3" width="14.5703125" style="3" customWidth="1"/>
    <col min="4" max="4" width="16.5703125" style="3" customWidth="1"/>
    <col min="5" max="5" width="14.85546875" style="3" customWidth="1"/>
    <col min="6" max="6" width="11.85546875" style="3" customWidth="1"/>
    <col min="7" max="7" width="7.7109375" style="3" customWidth="1"/>
    <col min="8" max="8" width="9.140625" style="3" customWidth="1"/>
    <col min="9" max="9" width="9.140625" style="3"/>
    <col min="10" max="10" width="7.85546875" style="3" customWidth="1"/>
    <col min="11" max="11" width="8.28515625" style="3" customWidth="1"/>
    <col min="12" max="12" width="8.42578125" style="3" customWidth="1"/>
    <col min="13" max="13" width="7.85546875" style="3" customWidth="1"/>
    <col min="14" max="14" width="7.5703125" style="3" customWidth="1"/>
    <col min="15" max="15" width="29.5703125" style="3" customWidth="1"/>
    <col min="16" max="16" width="17.7109375" style="3" customWidth="1"/>
    <col min="17" max="17" width="27.140625" style="3" customWidth="1"/>
    <col min="18" max="18" width="22.140625" style="3" customWidth="1"/>
    <col min="19" max="19" width="18.85546875" style="3" hidden="1" customWidth="1"/>
    <col min="20" max="20" width="19.7109375" style="3" hidden="1" customWidth="1"/>
    <col min="21" max="16384" width="9.140625" style="3"/>
  </cols>
  <sheetData>
    <row r="1" spans="1:27" ht="24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125" t="s">
        <v>182</v>
      </c>
      <c r="P1" s="125"/>
      <c r="Q1" s="125"/>
      <c r="R1" s="125"/>
      <c r="S1" s="125"/>
      <c r="T1" s="93"/>
    </row>
    <row r="2" spans="1:27" ht="35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126" t="s">
        <v>198</v>
      </c>
      <c r="P2" s="126"/>
      <c r="Q2" s="126"/>
      <c r="R2" s="126"/>
      <c r="S2" s="126"/>
      <c r="T2" s="93"/>
    </row>
    <row r="3" spans="1:27" ht="28.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125" t="s">
        <v>185</v>
      </c>
      <c r="P3" s="125"/>
      <c r="Q3" s="125"/>
      <c r="R3" s="125"/>
      <c r="S3" s="125"/>
      <c r="T3" s="93"/>
    </row>
    <row r="4" spans="1:27" ht="28.5" customHeight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125" t="s">
        <v>183</v>
      </c>
      <c r="P4" s="125"/>
      <c r="Q4" s="125"/>
      <c r="R4" s="125"/>
      <c r="S4" s="125"/>
      <c r="T4" s="93"/>
    </row>
    <row r="5" spans="1:27" ht="17.25" customHeight="1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6"/>
      <c r="P5" s="96"/>
      <c r="Q5" s="96"/>
      <c r="R5" s="96"/>
      <c r="S5" s="96"/>
      <c r="T5" s="93"/>
    </row>
    <row r="6" spans="1:27" ht="46.5" customHeight="1">
      <c r="A6" s="115" t="s">
        <v>190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96"/>
      <c r="T6" s="93"/>
    </row>
    <row r="7" spans="1:27" ht="24" customHeight="1">
      <c r="A7" s="114" t="s">
        <v>173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7" ht="13.5" customHeight="1">
      <c r="A8" s="20"/>
      <c r="B8" s="20"/>
      <c r="C8" s="21"/>
      <c r="D8" s="21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  <c r="P8" s="21"/>
      <c r="Q8" s="20"/>
      <c r="R8" s="20"/>
      <c r="S8" s="20"/>
      <c r="T8" s="20"/>
    </row>
    <row r="9" spans="1:27" ht="29.25" customHeight="1">
      <c r="A9" s="117" t="s">
        <v>0</v>
      </c>
      <c r="B9" s="117" t="s">
        <v>3</v>
      </c>
      <c r="C9" s="118" t="s">
        <v>4</v>
      </c>
      <c r="D9" s="118" t="s">
        <v>181</v>
      </c>
      <c r="E9" s="117" t="s">
        <v>200</v>
      </c>
      <c r="F9" s="117" t="s">
        <v>6</v>
      </c>
      <c r="G9" s="117"/>
      <c r="H9" s="120" t="s">
        <v>11</v>
      </c>
      <c r="I9" s="121"/>
      <c r="J9" s="121"/>
      <c r="K9" s="121"/>
      <c r="L9" s="121"/>
      <c r="M9" s="121"/>
      <c r="N9" s="122"/>
      <c r="O9" s="123" t="s">
        <v>10</v>
      </c>
      <c r="P9" s="118" t="s">
        <v>174</v>
      </c>
      <c r="Q9" s="117" t="s">
        <v>7</v>
      </c>
      <c r="R9" s="117" t="s">
        <v>199</v>
      </c>
      <c r="S9" s="116" t="s">
        <v>107</v>
      </c>
      <c r="T9" s="116" t="s">
        <v>108</v>
      </c>
    </row>
    <row r="10" spans="1:27" ht="93" customHeight="1">
      <c r="A10" s="117"/>
      <c r="B10" s="117"/>
      <c r="C10" s="119"/>
      <c r="D10" s="119"/>
      <c r="E10" s="117"/>
      <c r="F10" s="97" t="s">
        <v>8</v>
      </c>
      <c r="G10" s="97" t="s">
        <v>9</v>
      </c>
      <c r="H10" s="98">
        <v>2024</v>
      </c>
      <c r="I10" s="97">
        <v>2025</v>
      </c>
      <c r="J10" s="97">
        <v>2026</v>
      </c>
      <c r="K10" s="97">
        <v>2027</v>
      </c>
      <c r="L10" s="97">
        <v>2028</v>
      </c>
      <c r="M10" s="97">
        <v>2029</v>
      </c>
      <c r="N10" s="97">
        <v>2030</v>
      </c>
      <c r="O10" s="124"/>
      <c r="P10" s="119"/>
      <c r="Q10" s="117"/>
      <c r="R10" s="117"/>
      <c r="S10" s="116"/>
      <c r="T10" s="116"/>
      <c r="Y10" s="3" t="s">
        <v>184</v>
      </c>
    </row>
    <row r="11" spans="1:27" ht="23.25" customHeight="1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7">
        <v>7</v>
      </c>
      <c r="H11" s="97">
        <v>8</v>
      </c>
      <c r="I11" s="97">
        <v>9</v>
      </c>
      <c r="J11" s="97">
        <v>10</v>
      </c>
      <c r="K11" s="97">
        <v>11</v>
      </c>
      <c r="L11" s="97">
        <v>12</v>
      </c>
      <c r="M11" s="97">
        <v>13</v>
      </c>
      <c r="N11" s="97">
        <v>14</v>
      </c>
      <c r="O11" s="97">
        <v>15</v>
      </c>
      <c r="P11" s="97">
        <v>16</v>
      </c>
      <c r="Q11" s="97">
        <v>17</v>
      </c>
      <c r="R11" s="97">
        <v>18</v>
      </c>
      <c r="S11" s="40">
        <v>19</v>
      </c>
      <c r="T11" s="40">
        <v>20</v>
      </c>
    </row>
    <row r="12" spans="1:27" ht="42" customHeight="1">
      <c r="A12" s="113" t="s">
        <v>139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6"/>
      <c r="T12" s="17"/>
    </row>
    <row r="13" spans="1:27" ht="247.5" customHeight="1">
      <c r="A13" s="99">
        <v>1</v>
      </c>
      <c r="B13" s="100" t="s">
        <v>89</v>
      </c>
      <c r="C13" s="101" t="s">
        <v>186</v>
      </c>
      <c r="D13" s="102" t="s">
        <v>175</v>
      </c>
      <c r="E13" s="99" t="s">
        <v>41</v>
      </c>
      <c r="F13" s="103">
        <v>70.099999999999994</v>
      </c>
      <c r="G13" s="102">
        <v>2022</v>
      </c>
      <c r="H13" s="104">
        <v>70.680501269736112</v>
      </c>
      <c r="I13" s="104">
        <v>72.23</v>
      </c>
      <c r="J13" s="104">
        <v>72.23</v>
      </c>
      <c r="K13" s="104">
        <v>72.23</v>
      </c>
      <c r="L13" s="104">
        <v>72.23</v>
      </c>
      <c r="M13" s="104">
        <v>72.23</v>
      </c>
      <c r="N13" s="104">
        <v>72.23</v>
      </c>
      <c r="O13" s="105" t="s">
        <v>202</v>
      </c>
      <c r="P13" s="105" t="s">
        <v>87</v>
      </c>
      <c r="Q13" s="111" t="s">
        <v>196</v>
      </c>
      <c r="R13" s="112" t="s">
        <v>136</v>
      </c>
      <c r="S13" s="10" t="s">
        <v>101</v>
      </c>
      <c r="T13" s="10" t="s">
        <v>101</v>
      </c>
    </row>
    <row r="14" spans="1:27" ht="245.25" customHeight="1">
      <c r="A14" s="99">
        <v>2</v>
      </c>
      <c r="B14" s="106" t="s">
        <v>201</v>
      </c>
      <c r="C14" s="101" t="s">
        <v>186</v>
      </c>
      <c r="D14" s="102" t="s">
        <v>175</v>
      </c>
      <c r="E14" s="99" t="s">
        <v>41</v>
      </c>
      <c r="F14" s="102">
        <v>82.97</v>
      </c>
      <c r="G14" s="102">
        <v>2022</v>
      </c>
      <c r="H14" s="104">
        <v>85.1</v>
      </c>
      <c r="I14" s="104">
        <v>85.1</v>
      </c>
      <c r="J14" s="104">
        <v>85.1</v>
      </c>
      <c r="K14" s="104">
        <v>85.1</v>
      </c>
      <c r="L14" s="104">
        <v>85.1</v>
      </c>
      <c r="M14" s="104">
        <v>85.1</v>
      </c>
      <c r="N14" s="104">
        <v>85.1</v>
      </c>
      <c r="O14" s="105" t="s">
        <v>203</v>
      </c>
      <c r="P14" s="105" t="s">
        <v>88</v>
      </c>
      <c r="Q14" s="111" t="s">
        <v>197</v>
      </c>
      <c r="R14" s="112" t="s">
        <v>178</v>
      </c>
      <c r="S14" s="10" t="s">
        <v>101</v>
      </c>
      <c r="T14" s="10" t="s">
        <v>101</v>
      </c>
      <c r="AA14" s="3" t="s">
        <v>85</v>
      </c>
    </row>
    <row r="15" spans="1:27" ht="190.5" customHeight="1">
      <c r="A15" s="99">
        <v>3</v>
      </c>
      <c r="B15" s="106" t="s">
        <v>195</v>
      </c>
      <c r="C15" s="101" t="s">
        <v>186</v>
      </c>
      <c r="D15" s="102" t="s">
        <v>176</v>
      </c>
      <c r="E15" s="99" t="s">
        <v>86</v>
      </c>
      <c r="F15" s="102">
        <v>2.44</v>
      </c>
      <c r="G15" s="103">
        <v>2022</v>
      </c>
      <c r="H15" s="107">
        <v>1.69</v>
      </c>
      <c r="I15" s="107">
        <v>1.51</v>
      </c>
      <c r="J15" s="107">
        <v>1.37</v>
      </c>
      <c r="K15" s="108"/>
      <c r="L15" s="108"/>
      <c r="M15" s="108"/>
      <c r="N15" s="108"/>
      <c r="O15" s="105" t="s">
        <v>192</v>
      </c>
      <c r="P15" s="105" t="s">
        <v>88</v>
      </c>
      <c r="Q15" s="111" t="s">
        <v>196</v>
      </c>
      <c r="R15" s="109" t="s">
        <v>191</v>
      </c>
      <c r="S15" s="10" t="s">
        <v>101</v>
      </c>
      <c r="T15" s="10" t="s">
        <v>101</v>
      </c>
      <c r="U15" s="11"/>
    </row>
    <row r="16" spans="1:27" ht="134.25" customHeight="1">
      <c r="A16" s="99">
        <v>4</v>
      </c>
      <c r="B16" s="106" t="s">
        <v>137</v>
      </c>
      <c r="C16" s="110" t="s">
        <v>187</v>
      </c>
      <c r="D16" s="102" t="s">
        <v>175</v>
      </c>
      <c r="E16" s="99" t="s">
        <v>177</v>
      </c>
      <c r="F16" s="102">
        <v>905</v>
      </c>
      <c r="G16" s="103">
        <v>2022</v>
      </c>
      <c r="H16" s="102">
        <v>800</v>
      </c>
      <c r="I16" s="102">
        <v>800</v>
      </c>
      <c r="J16" s="102">
        <v>800</v>
      </c>
      <c r="K16" s="102">
        <v>800</v>
      </c>
      <c r="L16" s="102">
        <v>800</v>
      </c>
      <c r="M16" s="102">
        <v>800</v>
      </c>
      <c r="N16" s="102">
        <v>800</v>
      </c>
      <c r="O16" s="105" t="s">
        <v>193</v>
      </c>
      <c r="P16" s="105" t="s">
        <v>88</v>
      </c>
      <c r="Q16" s="111"/>
      <c r="R16" s="101" t="s">
        <v>102</v>
      </c>
      <c r="S16" s="10" t="s">
        <v>101</v>
      </c>
      <c r="T16" s="10" t="s">
        <v>101</v>
      </c>
      <c r="U16" s="11"/>
    </row>
  </sheetData>
  <mergeCells count="20">
    <mergeCell ref="O1:S1"/>
    <mergeCell ref="O2:S2"/>
    <mergeCell ref="O3:S3"/>
    <mergeCell ref="O4:S4"/>
    <mergeCell ref="A12:R12"/>
    <mergeCell ref="A7:T7"/>
    <mergeCell ref="A6:R6"/>
    <mergeCell ref="T9:T10"/>
    <mergeCell ref="A9:A10"/>
    <mergeCell ref="B9:B10"/>
    <mergeCell ref="C9:C10"/>
    <mergeCell ref="D9:D10"/>
    <mergeCell ref="E9:E10"/>
    <mergeCell ref="F9:G9"/>
    <mergeCell ref="H9:N9"/>
    <mergeCell ref="O9:O10"/>
    <mergeCell ref="P9:P10"/>
    <mergeCell ref="Q9:Q10"/>
    <mergeCell ref="R9:R10"/>
    <mergeCell ref="S9:S10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53" firstPageNumber="7" orientation="landscape" useFirstPageNumber="1" r:id="rId1"/>
  <headerFooter>
    <oddHeader>&amp;C&amp;P</oddHeader>
  </headerFooter>
  <colBreaks count="1" manualBreakCount="1">
    <brk id="18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Y19"/>
  <sheetViews>
    <sheetView view="pageBreakPreview" zoomScale="80" zoomScaleSheetLayoutView="80" workbookViewId="0">
      <selection activeCell="B12" sqref="B12"/>
    </sheetView>
  </sheetViews>
  <sheetFormatPr defaultRowHeight="15.75"/>
  <cols>
    <col min="1" max="1" width="5.42578125" style="1" customWidth="1"/>
    <col min="2" max="2" width="40" style="1" customWidth="1"/>
    <col min="3" max="3" width="12.28515625" style="1" customWidth="1"/>
    <col min="4" max="4" width="13.5703125" style="1" customWidth="1"/>
    <col min="5" max="5" width="9.140625" style="1"/>
    <col min="6" max="6" width="10.7109375" style="1" customWidth="1"/>
    <col min="7" max="12" width="9.140625" style="1"/>
    <col min="13" max="13" width="11.42578125" style="1" customWidth="1"/>
    <col min="14" max="15" width="9.140625" style="1"/>
    <col min="16" max="16" width="15.28515625" style="1" customWidth="1"/>
    <col min="17" max="16384" width="9.140625" style="1"/>
  </cols>
  <sheetData>
    <row r="1" spans="1:25">
      <c r="A1" s="2" t="str">
        <f>HYPERLINK("#Оглавление!A1","Назад в оглавление")</f>
        <v>Назад в оглавление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5" ht="41.25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27"/>
      <c r="R2" s="127"/>
      <c r="S2" s="127"/>
      <c r="T2" s="127"/>
      <c r="U2" s="127"/>
    </row>
    <row r="3" spans="1:25" ht="33.75" customHeight="1">
      <c r="A3" s="114" t="s">
        <v>109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4" spans="1:25" ht="33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25" ht="23.25" customHeight="1">
      <c r="A5" s="133" t="s">
        <v>0</v>
      </c>
      <c r="B5" s="133" t="s">
        <v>3</v>
      </c>
      <c r="C5" s="134" t="s">
        <v>110</v>
      </c>
      <c r="D5" s="133" t="s">
        <v>5</v>
      </c>
      <c r="E5" s="128" t="s">
        <v>179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 t="s">
        <v>39</v>
      </c>
    </row>
    <row r="6" spans="1:25" ht="51.75" customHeight="1">
      <c r="A6" s="133"/>
      <c r="B6" s="133"/>
      <c r="C6" s="135"/>
      <c r="D6" s="133"/>
      <c r="E6" s="49" t="s">
        <v>32</v>
      </c>
      <c r="F6" s="49" t="s">
        <v>33</v>
      </c>
      <c r="G6" s="49" t="s">
        <v>24</v>
      </c>
      <c r="H6" s="49" t="s">
        <v>34</v>
      </c>
      <c r="I6" s="49" t="s">
        <v>13</v>
      </c>
      <c r="J6" s="49" t="s">
        <v>14</v>
      </c>
      <c r="K6" s="49" t="s">
        <v>15</v>
      </c>
      <c r="L6" s="49" t="s">
        <v>35</v>
      </c>
      <c r="M6" s="49" t="s">
        <v>36</v>
      </c>
      <c r="N6" s="49" t="s">
        <v>37</v>
      </c>
      <c r="O6" s="49" t="s">
        <v>38</v>
      </c>
      <c r="P6" s="128"/>
      <c r="Q6" s="4"/>
      <c r="R6" s="4"/>
      <c r="S6" s="4"/>
      <c r="T6" s="4"/>
      <c r="U6" s="4"/>
      <c r="V6" s="4"/>
      <c r="W6" s="4"/>
      <c r="X6" s="4"/>
    </row>
    <row r="7" spans="1:25" ht="23.25" customHeight="1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81">
        <v>9</v>
      </c>
      <c r="J7" s="81">
        <v>10</v>
      </c>
      <c r="K7" s="81">
        <v>11</v>
      </c>
      <c r="L7" s="81">
        <v>12</v>
      </c>
      <c r="M7" s="81">
        <v>13</v>
      </c>
      <c r="N7" s="81">
        <v>14</v>
      </c>
      <c r="O7" s="81">
        <v>15</v>
      </c>
      <c r="P7" s="81">
        <v>16</v>
      </c>
      <c r="Q7" s="4"/>
      <c r="R7" s="4"/>
      <c r="S7" s="4"/>
      <c r="T7" s="4"/>
      <c r="U7" s="4"/>
      <c r="V7" s="4" t="s">
        <v>85</v>
      </c>
      <c r="W7" s="4"/>
      <c r="X7" s="4"/>
    </row>
    <row r="8" spans="1:25" ht="30" customHeight="1">
      <c r="A8" s="82"/>
      <c r="B8" s="129" t="s">
        <v>139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67"/>
      <c r="R8" s="68"/>
      <c r="S8" s="69"/>
      <c r="T8" s="39"/>
      <c r="U8" s="39"/>
      <c r="V8" s="39"/>
      <c r="W8" s="4"/>
      <c r="X8" s="4"/>
    </row>
    <row r="9" spans="1:25" ht="68.25" customHeight="1">
      <c r="A9" s="38">
        <v>1</v>
      </c>
      <c r="B9" s="94" t="s">
        <v>31</v>
      </c>
      <c r="C9" s="80" t="s">
        <v>186</v>
      </c>
      <c r="D9" s="64" t="s">
        <v>41</v>
      </c>
      <c r="E9" s="64">
        <v>70.459999999999994</v>
      </c>
      <c r="F9" s="80">
        <v>70.459999999999994</v>
      </c>
      <c r="G9" s="80">
        <v>70.459999999999994</v>
      </c>
      <c r="H9" s="80">
        <v>70.459999999999994</v>
      </c>
      <c r="I9" s="80">
        <v>70.459999999999994</v>
      </c>
      <c r="J9" s="80">
        <v>70.459999999999994</v>
      </c>
      <c r="K9" s="80">
        <v>70.459999999999994</v>
      </c>
      <c r="L9" s="80">
        <v>70.459999999999994</v>
      </c>
      <c r="M9" s="80">
        <v>70.459999999999994</v>
      </c>
      <c r="N9" s="80">
        <v>70.459999999999994</v>
      </c>
      <c r="O9" s="80">
        <v>70.459999999999994</v>
      </c>
      <c r="P9" s="64">
        <v>70.7</v>
      </c>
      <c r="Q9" s="4"/>
      <c r="R9" s="4"/>
      <c r="S9" s="4"/>
      <c r="T9" s="4"/>
      <c r="U9" s="4"/>
      <c r="V9" s="4"/>
      <c r="W9" s="4"/>
      <c r="X9" s="4"/>
    </row>
    <row r="10" spans="1:25" ht="57.75" customHeight="1">
      <c r="A10" s="38">
        <v>2</v>
      </c>
      <c r="B10" s="95" t="s">
        <v>189</v>
      </c>
      <c r="C10" s="80" t="s">
        <v>186</v>
      </c>
      <c r="D10" s="64" t="s">
        <v>41</v>
      </c>
      <c r="E10" s="64">
        <v>84.59</v>
      </c>
      <c r="F10" s="80">
        <v>84.59</v>
      </c>
      <c r="G10" s="80">
        <v>84.59</v>
      </c>
      <c r="H10" s="80">
        <v>84.59</v>
      </c>
      <c r="I10" s="80">
        <v>84.59</v>
      </c>
      <c r="J10" s="80">
        <v>84.59</v>
      </c>
      <c r="K10" s="80">
        <v>84.59</v>
      </c>
      <c r="L10" s="80">
        <v>84.59</v>
      </c>
      <c r="M10" s="80">
        <v>84.59</v>
      </c>
      <c r="N10" s="80">
        <v>84.59</v>
      </c>
      <c r="O10" s="80">
        <v>84.59</v>
      </c>
      <c r="P10" s="64">
        <v>85.1</v>
      </c>
      <c r="Q10" s="4"/>
      <c r="R10" s="4"/>
      <c r="S10" s="4"/>
      <c r="T10" s="4"/>
      <c r="U10" s="4"/>
      <c r="V10" s="4"/>
      <c r="W10" s="4"/>
      <c r="X10" s="4"/>
    </row>
    <row r="11" spans="1:25" ht="72.75" customHeight="1">
      <c r="A11" s="16">
        <v>3</v>
      </c>
      <c r="B11" s="95" t="s">
        <v>188</v>
      </c>
      <c r="C11" s="80" t="s">
        <v>186</v>
      </c>
      <c r="D11" s="64" t="s">
        <v>86</v>
      </c>
      <c r="E11" s="64">
        <v>0.13</v>
      </c>
      <c r="F11" s="64">
        <v>0.22</v>
      </c>
      <c r="G11" s="64">
        <v>0.36</v>
      </c>
      <c r="H11" s="64">
        <v>0.52</v>
      </c>
      <c r="I11" s="64">
        <v>0.69</v>
      </c>
      <c r="J11" s="64">
        <v>0.85</v>
      </c>
      <c r="K11" s="64">
        <v>1.01</v>
      </c>
      <c r="L11" s="64">
        <v>1.1499999999999999</v>
      </c>
      <c r="M11" s="64">
        <v>1.28</v>
      </c>
      <c r="N11" s="64">
        <v>1.44</v>
      </c>
      <c r="O11" s="64">
        <v>1.58</v>
      </c>
      <c r="P11" s="64">
        <v>1.69</v>
      </c>
      <c r="Q11" s="4"/>
      <c r="R11" s="4"/>
      <c r="S11" s="4"/>
      <c r="T11" s="4"/>
      <c r="U11" s="4"/>
      <c r="V11" s="4"/>
      <c r="Y11" s="1" t="s">
        <v>85</v>
      </c>
    </row>
    <row r="12" spans="1:25" ht="69.75" customHeight="1">
      <c r="A12" s="16">
        <v>4</v>
      </c>
      <c r="B12" s="95" t="s">
        <v>137</v>
      </c>
      <c r="C12" s="80" t="s">
        <v>138</v>
      </c>
      <c r="D12" s="80" t="s">
        <v>177</v>
      </c>
      <c r="E12" s="62">
        <v>61</v>
      </c>
      <c r="F12" s="62">
        <v>61</v>
      </c>
      <c r="G12" s="62">
        <v>61</v>
      </c>
      <c r="H12" s="62">
        <v>64</v>
      </c>
      <c r="I12" s="62">
        <v>65</v>
      </c>
      <c r="J12" s="62">
        <v>65</v>
      </c>
      <c r="K12" s="62">
        <v>65</v>
      </c>
      <c r="L12" s="62">
        <v>70</v>
      </c>
      <c r="M12" s="62">
        <v>74</v>
      </c>
      <c r="N12" s="62">
        <v>70</v>
      </c>
      <c r="O12" s="62">
        <v>74</v>
      </c>
      <c r="P12" s="64">
        <v>800</v>
      </c>
      <c r="Q12" s="4"/>
      <c r="R12" s="4"/>
      <c r="S12" s="4"/>
      <c r="T12" s="4"/>
      <c r="U12" s="4"/>
      <c r="V12" s="4" t="s">
        <v>52</v>
      </c>
    </row>
    <row r="19" spans="22:22">
      <c r="V19" s="1" t="s">
        <v>40</v>
      </c>
    </row>
  </sheetData>
  <mergeCells count="10">
    <mergeCell ref="Q2:U2"/>
    <mergeCell ref="P5:P6"/>
    <mergeCell ref="B8:P8"/>
    <mergeCell ref="A2:P2"/>
    <mergeCell ref="A3:P3"/>
    <mergeCell ref="A5:A6"/>
    <mergeCell ref="B5:B6"/>
    <mergeCell ref="D5:D6"/>
    <mergeCell ref="E5:O5"/>
    <mergeCell ref="C5:C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rstPageNumber="9" orientation="landscape" useFirstPageNumber="1" r:id="rId1"/>
  <headerFooter>
    <oddHeader>&amp;C&amp;P</oddHeader>
  </headerFooter>
  <colBreaks count="1" manualBreakCount="1">
    <brk id="16" max="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178"/>
  <sheetViews>
    <sheetView tabSelected="1" view="pageBreakPreview" zoomScale="80" zoomScaleSheetLayoutView="80" workbookViewId="0">
      <selection activeCell="P59" sqref="P59"/>
    </sheetView>
  </sheetViews>
  <sheetFormatPr defaultRowHeight="15.75"/>
  <cols>
    <col min="1" max="1" width="7.140625" style="1" customWidth="1"/>
    <col min="2" max="2" width="53" style="1" hidden="1" customWidth="1"/>
    <col min="3" max="3" width="64.7109375" style="1" customWidth="1"/>
    <col min="4" max="4" width="10" style="1" customWidth="1"/>
    <col min="5" max="5" width="9.7109375" style="1" customWidth="1"/>
    <col min="6" max="6" width="15.5703125" style="1" customWidth="1"/>
    <col min="7" max="7" width="10.85546875" style="1" customWidth="1"/>
    <col min="8" max="8" width="14.28515625" style="1" customWidth="1"/>
    <col min="9" max="9" width="13.85546875" style="1" customWidth="1"/>
    <col min="10" max="10" width="14" style="1" customWidth="1"/>
    <col min="11" max="11" width="13.7109375" style="1" customWidth="1"/>
    <col min="12" max="12" width="14" style="1" customWidth="1"/>
    <col min="13" max="13" width="13.7109375" style="1" customWidth="1"/>
    <col min="14" max="14" width="14.42578125" style="1" customWidth="1"/>
    <col min="15" max="15" width="15.42578125" style="1" customWidth="1"/>
    <col min="16" max="16" width="14.7109375" style="1" customWidth="1"/>
    <col min="17" max="16384" width="9.140625" style="1"/>
  </cols>
  <sheetData>
    <row r="1" spans="1:15">
      <c r="A1" s="2" t="str">
        <f>HYPERLINK("#Оглавление!A1","Назад в оглавление")</f>
        <v>Назад в оглавление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.75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</row>
    <row r="3" spans="1:15" ht="33.75" customHeight="1">
      <c r="A3" s="148" t="s">
        <v>194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idden="1">
      <c r="A4" s="7"/>
      <c r="B4" s="7"/>
      <c r="C4" s="7"/>
      <c r="D4" s="22"/>
      <c r="E4" s="22"/>
      <c r="F4" s="22"/>
      <c r="G4" s="22"/>
      <c r="H4" s="7"/>
      <c r="I4" s="7"/>
      <c r="J4" s="7"/>
      <c r="K4" s="15"/>
      <c r="L4" s="15"/>
      <c r="M4" s="15"/>
      <c r="N4" s="7"/>
      <c r="O4" s="8" t="s">
        <v>25</v>
      </c>
    </row>
    <row r="5" spans="1:15" ht="32.25" hidden="1" customHeight="1">
      <c r="A5" s="116" t="s">
        <v>0</v>
      </c>
      <c r="B5" s="116" t="s">
        <v>20</v>
      </c>
      <c r="C5" s="149" t="s">
        <v>2</v>
      </c>
      <c r="D5" s="44"/>
      <c r="E5" s="44"/>
      <c r="F5" s="44"/>
      <c r="G5" s="44"/>
      <c r="H5" s="116" t="s">
        <v>21</v>
      </c>
      <c r="I5" s="116"/>
      <c r="J5" s="116"/>
      <c r="K5" s="116"/>
      <c r="L5" s="116"/>
      <c r="M5" s="116"/>
      <c r="N5" s="116"/>
      <c r="O5" s="116"/>
    </row>
    <row r="6" spans="1:15" ht="19.5" hidden="1" customHeight="1">
      <c r="A6" s="116"/>
      <c r="B6" s="116"/>
      <c r="C6" s="149"/>
      <c r="D6" s="44"/>
      <c r="E6" s="44"/>
      <c r="F6" s="44"/>
      <c r="G6" s="44"/>
      <c r="H6" s="14" t="s">
        <v>42</v>
      </c>
      <c r="I6" s="14" t="s">
        <v>43</v>
      </c>
      <c r="J6" s="14" t="s">
        <v>44</v>
      </c>
      <c r="K6" s="14" t="s">
        <v>45</v>
      </c>
      <c r="L6" s="14" t="s">
        <v>46</v>
      </c>
      <c r="M6" s="14" t="s">
        <v>47</v>
      </c>
      <c r="N6" s="14" t="s">
        <v>48</v>
      </c>
      <c r="O6" s="14" t="s">
        <v>17</v>
      </c>
    </row>
    <row r="7" spans="1:15" hidden="1">
      <c r="A7" s="12">
        <v>1</v>
      </c>
      <c r="B7" s="12">
        <v>2</v>
      </c>
      <c r="C7" s="12">
        <v>3</v>
      </c>
      <c r="D7" s="42"/>
      <c r="E7" s="42"/>
      <c r="F7" s="42"/>
      <c r="G7" s="42"/>
      <c r="H7" s="12">
        <v>4</v>
      </c>
      <c r="I7" s="12">
        <v>5</v>
      </c>
      <c r="J7" s="12">
        <v>6</v>
      </c>
      <c r="K7" s="12">
        <v>7</v>
      </c>
      <c r="L7" s="12">
        <v>8</v>
      </c>
      <c r="M7" s="12">
        <v>9</v>
      </c>
      <c r="N7" s="12">
        <v>10</v>
      </c>
      <c r="O7" s="12">
        <v>11</v>
      </c>
    </row>
    <row r="8" spans="1:15" ht="24" hidden="1" customHeight="1">
      <c r="A8" s="13" t="s">
        <v>1</v>
      </c>
      <c r="B8" s="136" t="s">
        <v>49</v>
      </c>
      <c r="C8" s="13" t="s">
        <v>26</v>
      </c>
      <c r="D8" s="19"/>
      <c r="E8" s="19"/>
      <c r="F8" s="19"/>
      <c r="G8" s="19"/>
      <c r="H8" s="27">
        <f>H13+H17+H21+H25+H29+H33+H37+H41+H45</f>
        <v>13730036</v>
      </c>
      <c r="I8" s="27">
        <f t="shared" ref="I8:N8" si="0">I13+I17+I21+I25+I29+I33+I37+I41+I45</f>
        <v>14980954.799999999</v>
      </c>
      <c r="J8" s="27">
        <f t="shared" si="0"/>
        <v>15011989.799999999</v>
      </c>
      <c r="K8" s="27">
        <f t="shared" si="0"/>
        <v>16392115.899999999</v>
      </c>
      <c r="L8" s="27">
        <f t="shared" si="0"/>
        <v>17913964.5</v>
      </c>
      <c r="M8" s="27">
        <f t="shared" si="0"/>
        <v>17610107.599999998</v>
      </c>
      <c r="N8" s="27">
        <f t="shared" si="0"/>
        <v>18467118.800000001</v>
      </c>
      <c r="O8" s="27">
        <f>SUM(H8:N8)</f>
        <v>114106287.39999999</v>
      </c>
    </row>
    <row r="9" spans="1:15" ht="21" hidden="1" customHeight="1">
      <c r="A9" s="13" t="s">
        <v>12</v>
      </c>
      <c r="B9" s="136"/>
      <c r="C9" s="13" t="s">
        <v>27</v>
      </c>
      <c r="D9" s="19"/>
      <c r="E9" s="19"/>
      <c r="F9" s="19"/>
      <c r="G9" s="19"/>
      <c r="H9" s="27">
        <f>H14+H18+H22+H26+H30+H34+H38+H42+H46</f>
        <v>1850747.4</v>
      </c>
      <c r="I9" s="27">
        <f t="shared" ref="I9:N9" si="1">I14+I18+I22+I26+I30+I34+I38+I42+I46</f>
        <v>2703755.1</v>
      </c>
      <c r="J9" s="27">
        <f t="shared" si="1"/>
        <v>0</v>
      </c>
      <c r="K9" s="27">
        <f t="shared" si="1"/>
        <v>1067524</v>
      </c>
      <c r="L9" s="27">
        <f t="shared" si="1"/>
        <v>2287340</v>
      </c>
      <c r="M9" s="27">
        <f t="shared" si="1"/>
        <v>1480000</v>
      </c>
      <c r="N9" s="27">
        <f t="shared" si="1"/>
        <v>1778445.7</v>
      </c>
      <c r="O9" s="27">
        <f t="shared" ref="O9:O11" si="2">SUM(H9:N9)</f>
        <v>11167812.199999999</v>
      </c>
    </row>
    <row r="10" spans="1:15" ht="20.25" hidden="1" customHeight="1">
      <c r="A10" s="13" t="s">
        <v>16</v>
      </c>
      <c r="B10" s="136"/>
      <c r="C10" s="13" t="s">
        <v>30</v>
      </c>
      <c r="D10" s="19"/>
      <c r="E10" s="19"/>
      <c r="F10" s="19"/>
      <c r="G10" s="19"/>
      <c r="H10" s="27">
        <f>H15+H19+H23+H27+H31+H35+H39+H43+H47</f>
        <v>11772619.300000001</v>
      </c>
      <c r="I10" s="27">
        <f t="shared" ref="I10:N10" si="3">I15+I19+I23+I27+I31+I35+I39+I43+I47</f>
        <v>12269788.799999999</v>
      </c>
      <c r="J10" s="27">
        <f t="shared" si="3"/>
        <v>15010092.799999999</v>
      </c>
      <c r="K10" s="27">
        <f t="shared" si="3"/>
        <v>15322694.899999999</v>
      </c>
      <c r="L10" s="27">
        <f t="shared" si="3"/>
        <v>15624727.5</v>
      </c>
      <c r="M10" s="27">
        <f t="shared" si="3"/>
        <v>16128210.6</v>
      </c>
      <c r="N10" s="27">
        <f t="shared" si="3"/>
        <v>16686776.1</v>
      </c>
      <c r="O10" s="27">
        <f t="shared" si="2"/>
        <v>102814909.99999999</v>
      </c>
    </row>
    <row r="11" spans="1:15" ht="23.25" hidden="1" customHeight="1">
      <c r="A11" s="13" t="s">
        <v>18</v>
      </c>
      <c r="B11" s="136"/>
      <c r="C11" s="13" t="s">
        <v>29</v>
      </c>
      <c r="D11" s="19"/>
      <c r="E11" s="19"/>
      <c r="F11" s="19"/>
      <c r="G11" s="19"/>
      <c r="H11" s="27">
        <f>H16+H20+H24+H28+H32+H36+H40+H44+H48</f>
        <v>106669.3</v>
      </c>
      <c r="I11" s="27">
        <f t="shared" ref="I11:N11" si="4">I16+I20+I24+I28+I32+I36+I40+I44+I48</f>
        <v>7410.9</v>
      </c>
      <c r="J11" s="27">
        <f t="shared" si="4"/>
        <v>1897</v>
      </c>
      <c r="K11" s="27">
        <f t="shared" si="4"/>
        <v>1897</v>
      </c>
      <c r="L11" s="27">
        <f t="shared" si="4"/>
        <v>1897</v>
      </c>
      <c r="M11" s="27">
        <f t="shared" si="4"/>
        <v>1897</v>
      </c>
      <c r="N11" s="27">
        <f t="shared" si="4"/>
        <v>1897</v>
      </c>
      <c r="O11" s="27">
        <f t="shared" si="2"/>
        <v>123565.2</v>
      </c>
    </row>
    <row r="12" spans="1:15" ht="18" hidden="1" customHeight="1">
      <c r="A12" s="13" t="s">
        <v>19</v>
      </c>
      <c r="B12" s="150" t="s">
        <v>22</v>
      </c>
      <c r="C12" s="150"/>
      <c r="D12" s="43"/>
      <c r="E12" s="43"/>
      <c r="F12" s="43"/>
      <c r="G12" s="43"/>
      <c r="H12" s="12"/>
      <c r="I12" s="12"/>
      <c r="J12" s="12"/>
      <c r="K12" s="12"/>
      <c r="L12" s="12"/>
      <c r="M12" s="12"/>
      <c r="N12" s="12"/>
      <c r="O12" s="12"/>
    </row>
    <row r="13" spans="1:15" hidden="1">
      <c r="A13" s="13" t="s">
        <v>50</v>
      </c>
      <c r="B13" s="136" t="s">
        <v>51</v>
      </c>
      <c r="C13" s="13" t="s">
        <v>26</v>
      </c>
      <c r="D13" s="19"/>
      <c r="E13" s="19"/>
      <c r="F13" s="19"/>
      <c r="G13" s="19"/>
      <c r="H13" s="26">
        <f>SUM(H14:H16)</f>
        <v>4960648.5</v>
      </c>
      <c r="I13" s="31">
        <f>SUM(I14:I16)</f>
        <v>2903908.2</v>
      </c>
      <c r="J13" s="31">
        <f>SUM(J14:J16)</f>
        <v>673</v>
      </c>
      <c r="K13" s="13"/>
      <c r="L13" s="13"/>
      <c r="M13" s="13"/>
      <c r="N13" s="13"/>
      <c r="O13" s="35">
        <f t="shared" ref="O13:O48" si="5">SUM(H13:N13)</f>
        <v>7865229.7000000002</v>
      </c>
    </row>
    <row r="14" spans="1:15" hidden="1">
      <c r="A14" s="13" t="s">
        <v>12</v>
      </c>
      <c r="B14" s="136"/>
      <c r="C14" s="19" t="s">
        <v>27</v>
      </c>
      <c r="D14" s="19"/>
      <c r="E14" s="19"/>
      <c r="F14" s="19"/>
      <c r="G14" s="19"/>
      <c r="H14" s="26">
        <v>1756093.2</v>
      </c>
      <c r="I14" s="31">
        <v>2673266.8000000003</v>
      </c>
      <c r="J14" s="12">
        <v>0</v>
      </c>
      <c r="K14" s="12"/>
      <c r="L14" s="12"/>
      <c r="M14" s="12"/>
      <c r="N14" s="12"/>
      <c r="O14" s="27">
        <f t="shared" si="5"/>
        <v>4429360</v>
      </c>
    </row>
    <row r="15" spans="1:15" hidden="1">
      <c r="A15" s="13" t="s">
        <v>16</v>
      </c>
      <c r="B15" s="136"/>
      <c r="C15" s="19" t="s">
        <v>28</v>
      </c>
      <c r="D15" s="19"/>
      <c r="E15" s="19"/>
      <c r="F15" s="19"/>
      <c r="G15" s="19"/>
      <c r="H15" s="26">
        <v>3185325</v>
      </c>
      <c r="I15" s="31">
        <v>225127.5</v>
      </c>
      <c r="J15" s="12">
        <v>673</v>
      </c>
      <c r="K15" s="12"/>
      <c r="L15" s="12"/>
      <c r="M15" s="12"/>
      <c r="N15" s="12"/>
      <c r="O15" s="27">
        <f t="shared" si="5"/>
        <v>3411125.5</v>
      </c>
    </row>
    <row r="16" spans="1:15" hidden="1">
      <c r="A16" s="13" t="s">
        <v>18</v>
      </c>
      <c r="B16" s="136"/>
      <c r="C16" s="19" t="s">
        <v>29</v>
      </c>
      <c r="D16" s="19"/>
      <c r="E16" s="19"/>
      <c r="F16" s="19"/>
      <c r="G16" s="19"/>
      <c r="H16" s="26">
        <v>19230.3</v>
      </c>
      <c r="I16" s="31">
        <v>5513.9</v>
      </c>
      <c r="J16" s="12">
        <v>0</v>
      </c>
      <c r="K16" s="12"/>
      <c r="L16" s="12"/>
      <c r="M16" s="12"/>
      <c r="N16" s="12"/>
      <c r="O16" s="27">
        <f t="shared" si="5"/>
        <v>24744.199999999997</v>
      </c>
    </row>
    <row r="17" spans="1:15" hidden="1">
      <c r="A17" s="13" t="s">
        <v>55</v>
      </c>
      <c r="B17" s="136" t="s">
        <v>53</v>
      </c>
      <c r="C17" s="13" t="s">
        <v>26</v>
      </c>
      <c r="D17" s="19"/>
      <c r="E17" s="19"/>
      <c r="F17" s="19"/>
      <c r="G17" s="19"/>
      <c r="H17" s="28">
        <f>SUM(H18:H20)</f>
        <v>36078.699999999997</v>
      </c>
      <c r="I17" s="29">
        <f>SUM(I18:I20)</f>
        <v>31758.7</v>
      </c>
      <c r="J17" s="19"/>
      <c r="K17" s="13"/>
      <c r="L17" s="13"/>
      <c r="M17" s="13"/>
      <c r="N17" s="13"/>
      <c r="O17" s="35">
        <f t="shared" si="5"/>
        <v>67837.399999999994</v>
      </c>
    </row>
    <row r="18" spans="1:15" hidden="1">
      <c r="A18" s="13" t="s">
        <v>23</v>
      </c>
      <c r="B18" s="136"/>
      <c r="C18" s="19" t="s">
        <v>27</v>
      </c>
      <c r="D18" s="19"/>
      <c r="E18" s="19"/>
      <c r="F18" s="19"/>
      <c r="G18" s="19"/>
      <c r="H18" s="28">
        <v>34635.5</v>
      </c>
      <c r="I18" s="29">
        <v>30488.3</v>
      </c>
      <c r="J18" s="25"/>
      <c r="K18" s="12"/>
      <c r="L18" s="12"/>
      <c r="M18" s="12"/>
      <c r="N18" s="12"/>
      <c r="O18" s="27">
        <f t="shared" si="5"/>
        <v>65123.8</v>
      </c>
    </row>
    <row r="19" spans="1:15" ht="17.25" hidden="1" customHeight="1">
      <c r="A19" s="13" t="s">
        <v>56</v>
      </c>
      <c r="B19" s="136"/>
      <c r="C19" s="19" t="s">
        <v>28</v>
      </c>
      <c r="D19" s="19"/>
      <c r="E19" s="19"/>
      <c r="F19" s="19"/>
      <c r="G19" s="19"/>
      <c r="H19" s="28">
        <v>1443.2</v>
      </c>
      <c r="I19" s="29">
        <v>1270.4000000000001</v>
      </c>
      <c r="J19" s="25"/>
      <c r="K19" s="12"/>
      <c r="L19" s="12"/>
      <c r="M19" s="12"/>
      <c r="N19" s="12"/>
      <c r="O19" s="27">
        <f t="shared" si="5"/>
        <v>2713.6000000000004</v>
      </c>
    </row>
    <row r="20" spans="1:15" ht="18.75" hidden="1" customHeight="1">
      <c r="A20" s="13" t="s">
        <v>57</v>
      </c>
      <c r="B20" s="136"/>
      <c r="C20" s="19" t="s">
        <v>29</v>
      </c>
      <c r="D20" s="19"/>
      <c r="E20" s="19"/>
      <c r="F20" s="19"/>
      <c r="G20" s="19"/>
      <c r="H20" s="12"/>
      <c r="I20" s="30"/>
      <c r="J20" s="25"/>
      <c r="K20" s="12"/>
      <c r="L20" s="12"/>
      <c r="M20" s="12"/>
      <c r="N20" s="12"/>
      <c r="O20" s="27">
        <f t="shared" si="5"/>
        <v>0</v>
      </c>
    </row>
    <row r="21" spans="1:15" hidden="1">
      <c r="A21" s="13" t="s">
        <v>58</v>
      </c>
      <c r="B21" s="136" t="s">
        <v>54</v>
      </c>
      <c r="C21" s="13" t="s">
        <v>26</v>
      </c>
      <c r="D21" s="19"/>
      <c r="E21" s="19"/>
      <c r="F21" s="19"/>
      <c r="G21" s="19"/>
      <c r="H21" s="28">
        <f>SUM(H22:H24)</f>
        <v>215803</v>
      </c>
      <c r="I21" s="29">
        <f>SUM(I22:I24)</f>
        <v>300000</v>
      </c>
      <c r="J21" s="19"/>
      <c r="K21" s="13"/>
      <c r="L21" s="13"/>
      <c r="M21" s="13"/>
      <c r="N21" s="13"/>
      <c r="O21" s="35">
        <f t="shared" si="5"/>
        <v>515803</v>
      </c>
    </row>
    <row r="22" spans="1:15" hidden="1">
      <c r="A22" s="13" t="s">
        <v>59</v>
      </c>
      <c r="B22" s="136"/>
      <c r="C22" s="19" t="s">
        <v>27</v>
      </c>
      <c r="D22" s="19"/>
      <c r="E22" s="19"/>
      <c r="F22" s="19"/>
      <c r="G22" s="19"/>
      <c r="H22" s="12"/>
      <c r="I22" s="30"/>
      <c r="J22" s="25"/>
      <c r="K22" s="12"/>
      <c r="L22" s="12"/>
      <c r="M22" s="12"/>
      <c r="N22" s="12"/>
      <c r="O22" s="27">
        <f t="shared" si="5"/>
        <v>0</v>
      </c>
    </row>
    <row r="23" spans="1:15" hidden="1">
      <c r="A23" s="13" t="s">
        <v>60</v>
      </c>
      <c r="B23" s="136"/>
      <c r="C23" s="19" t="s">
        <v>28</v>
      </c>
      <c r="D23" s="19"/>
      <c r="E23" s="19"/>
      <c r="F23" s="19"/>
      <c r="G23" s="19"/>
      <c r="H23" s="28">
        <v>215803</v>
      </c>
      <c r="I23" s="29">
        <v>300000</v>
      </c>
      <c r="J23" s="25"/>
      <c r="K23" s="12"/>
      <c r="L23" s="12"/>
      <c r="M23" s="12"/>
      <c r="N23" s="12"/>
      <c r="O23" s="27">
        <f t="shared" si="5"/>
        <v>515803</v>
      </c>
    </row>
    <row r="24" spans="1:15" hidden="1">
      <c r="A24" s="13" t="s">
        <v>61</v>
      </c>
      <c r="B24" s="136"/>
      <c r="C24" s="19" t="s">
        <v>29</v>
      </c>
      <c r="D24" s="19"/>
      <c r="E24" s="19"/>
      <c r="F24" s="19"/>
      <c r="G24" s="19"/>
      <c r="H24" s="12"/>
      <c r="I24" s="30"/>
      <c r="J24" s="25"/>
      <c r="K24" s="12"/>
      <c r="L24" s="12"/>
      <c r="M24" s="12"/>
      <c r="N24" s="12"/>
      <c r="O24" s="27">
        <f t="shared" si="5"/>
        <v>0</v>
      </c>
    </row>
    <row r="25" spans="1:15" hidden="1">
      <c r="A25" s="13" t="s">
        <v>62</v>
      </c>
      <c r="B25" s="136" t="s">
        <v>98</v>
      </c>
      <c r="C25" s="13" t="s">
        <v>26</v>
      </c>
      <c r="D25" s="19"/>
      <c r="E25" s="19"/>
      <c r="F25" s="19"/>
      <c r="G25" s="19"/>
      <c r="H25" s="26">
        <f>SUM(H26:H28)</f>
        <v>47730.3</v>
      </c>
      <c r="I25" s="31">
        <f>SUM(I26:I28)</f>
        <v>0</v>
      </c>
      <c r="J25" s="31">
        <f t="shared" ref="J25:N25" si="6">SUM(J26:J28)</f>
        <v>0</v>
      </c>
      <c r="K25" s="31">
        <f t="shared" si="6"/>
        <v>0</v>
      </c>
      <c r="L25" s="31">
        <f t="shared" si="6"/>
        <v>0</v>
      </c>
      <c r="M25" s="31">
        <f t="shared" si="6"/>
        <v>0</v>
      </c>
      <c r="N25" s="31">
        <f t="shared" si="6"/>
        <v>0</v>
      </c>
      <c r="O25" s="35">
        <f t="shared" si="5"/>
        <v>47730.3</v>
      </c>
    </row>
    <row r="26" spans="1:15" hidden="1">
      <c r="A26" s="13" t="s">
        <v>63</v>
      </c>
      <c r="B26" s="136"/>
      <c r="C26" s="19" t="s">
        <v>27</v>
      </c>
      <c r="D26" s="19"/>
      <c r="E26" s="19"/>
      <c r="F26" s="19"/>
      <c r="G26" s="19"/>
      <c r="H26" s="26">
        <v>36275</v>
      </c>
      <c r="I26" s="31"/>
      <c r="J26" s="27"/>
      <c r="K26" s="27"/>
      <c r="L26" s="27"/>
      <c r="M26" s="27"/>
      <c r="N26" s="27"/>
      <c r="O26" s="27">
        <f t="shared" si="5"/>
        <v>36275</v>
      </c>
    </row>
    <row r="27" spans="1:15" hidden="1">
      <c r="A27" s="13" t="s">
        <v>64</v>
      </c>
      <c r="B27" s="136"/>
      <c r="C27" s="19" t="s">
        <v>28</v>
      </c>
      <c r="D27" s="19"/>
      <c r="E27" s="19"/>
      <c r="F27" s="19"/>
      <c r="G27" s="19"/>
      <c r="H27" s="26">
        <v>11455.3</v>
      </c>
      <c r="I27" s="31"/>
      <c r="J27" s="27"/>
      <c r="K27" s="27"/>
      <c r="L27" s="27"/>
      <c r="M27" s="27"/>
      <c r="N27" s="27"/>
      <c r="O27" s="27">
        <f t="shared" si="5"/>
        <v>11455.3</v>
      </c>
    </row>
    <row r="28" spans="1:15" hidden="1">
      <c r="A28" s="13" t="s">
        <v>65</v>
      </c>
      <c r="B28" s="136"/>
      <c r="C28" s="19" t="s">
        <v>29</v>
      </c>
      <c r="D28" s="19"/>
      <c r="E28" s="19"/>
      <c r="F28" s="19"/>
      <c r="G28" s="19"/>
      <c r="H28" s="12"/>
      <c r="I28" s="30"/>
      <c r="J28" s="25"/>
      <c r="K28" s="12"/>
      <c r="L28" s="12"/>
      <c r="M28" s="12"/>
      <c r="N28" s="12"/>
      <c r="O28" s="27">
        <f t="shared" si="5"/>
        <v>0</v>
      </c>
    </row>
    <row r="29" spans="1:15" ht="21.75" hidden="1" customHeight="1">
      <c r="B29" s="136" t="s">
        <v>99</v>
      </c>
      <c r="C29" s="19" t="s">
        <v>26</v>
      </c>
      <c r="D29" s="19"/>
      <c r="E29" s="19"/>
      <c r="F29" s="19"/>
      <c r="G29" s="19"/>
      <c r="H29" s="34">
        <f>SUM(H30:H32)</f>
        <v>0</v>
      </c>
      <c r="I29" s="34">
        <f t="shared" ref="I29:N29" si="7">SUM(I30:I32)</f>
        <v>0</v>
      </c>
      <c r="J29" s="34">
        <f t="shared" si="7"/>
        <v>0</v>
      </c>
      <c r="K29" s="34">
        <f t="shared" si="7"/>
        <v>0</v>
      </c>
      <c r="L29" s="34">
        <f t="shared" si="7"/>
        <v>0</v>
      </c>
      <c r="M29" s="34">
        <f t="shared" si="7"/>
        <v>0</v>
      </c>
      <c r="N29" s="34">
        <f t="shared" si="7"/>
        <v>0</v>
      </c>
      <c r="O29" s="27">
        <f t="shared" si="5"/>
        <v>0</v>
      </c>
    </row>
    <row r="30" spans="1:15" ht="21.75" hidden="1" customHeight="1">
      <c r="B30" s="136"/>
      <c r="C30" s="19" t="s">
        <v>27</v>
      </c>
      <c r="D30" s="19"/>
      <c r="E30" s="19"/>
      <c r="F30" s="19"/>
      <c r="G30" s="19"/>
      <c r="H30" s="33"/>
      <c r="I30" s="30"/>
      <c r="J30" s="30"/>
      <c r="K30" s="30"/>
      <c r="L30" s="30"/>
      <c r="M30" s="30"/>
      <c r="N30" s="30"/>
      <c r="O30" s="27">
        <f t="shared" si="5"/>
        <v>0</v>
      </c>
    </row>
    <row r="31" spans="1:15" ht="17.25" hidden="1" customHeight="1">
      <c r="B31" s="136"/>
      <c r="C31" s="19" t="s">
        <v>28</v>
      </c>
      <c r="D31" s="19"/>
      <c r="E31" s="19"/>
      <c r="F31" s="19"/>
      <c r="G31" s="19"/>
      <c r="H31" s="33"/>
      <c r="I31" s="30"/>
      <c r="J31" s="30"/>
      <c r="K31" s="30"/>
      <c r="L31" s="30"/>
      <c r="M31" s="30"/>
      <c r="N31" s="30"/>
      <c r="O31" s="27">
        <f t="shared" si="5"/>
        <v>0</v>
      </c>
    </row>
    <row r="32" spans="1:15" ht="21" hidden="1" customHeight="1">
      <c r="B32" s="136"/>
      <c r="C32" s="19" t="s">
        <v>29</v>
      </c>
      <c r="D32" s="19"/>
      <c r="E32" s="19"/>
      <c r="F32" s="19"/>
      <c r="G32" s="19"/>
      <c r="H32" s="33"/>
      <c r="I32" s="30"/>
      <c r="J32" s="30"/>
      <c r="K32" s="30"/>
      <c r="L32" s="30"/>
      <c r="M32" s="30"/>
      <c r="N32" s="30"/>
      <c r="O32" s="27">
        <f t="shared" si="5"/>
        <v>0</v>
      </c>
    </row>
    <row r="33" spans="1:15" hidden="1">
      <c r="A33" s="19" t="s">
        <v>66</v>
      </c>
      <c r="B33" s="136" t="s">
        <v>100</v>
      </c>
      <c r="C33" s="13" t="s">
        <v>26</v>
      </c>
      <c r="D33" s="19"/>
      <c r="E33" s="19"/>
      <c r="F33" s="19"/>
      <c r="G33" s="19"/>
      <c r="H33" s="26">
        <f>SUM(H34:H36)</f>
        <v>271576.09999999998</v>
      </c>
      <c r="I33" s="31">
        <f>SUM(I34:I36)</f>
        <v>974248</v>
      </c>
      <c r="J33" s="31">
        <f t="shared" ref="J33:N33" si="8">SUM(J34:J36)</f>
        <v>2271457</v>
      </c>
      <c r="K33" s="31">
        <f t="shared" si="8"/>
        <v>3349870</v>
      </c>
      <c r="L33" s="31">
        <f t="shared" si="8"/>
        <v>4662007</v>
      </c>
      <c r="M33" s="31">
        <f t="shared" si="8"/>
        <v>4148050</v>
      </c>
      <c r="N33" s="31">
        <f t="shared" si="8"/>
        <v>4794557</v>
      </c>
      <c r="O33" s="35">
        <f t="shared" si="5"/>
        <v>20471765.100000001</v>
      </c>
    </row>
    <row r="34" spans="1:15" hidden="1">
      <c r="A34" s="19" t="s">
        <v>67</v>
      </c>
      <c r="B34" s="136"/>
      <c r="C34" s="19" t="s">
        <v>27</v>
      </c>
      <c r="D34" s="19"/>
      <c r="E34" s="19"/>
      <c r="F34" s="19"/>
      <c r="G34" s="19"/>
      <c r="H34" s="26">
        <v>23743.7</v>
      </c>
      <c r="I34" s="31">
        <v>0</v>
      </c>
      <c r="J34" s="27">
        <v>0</v>
      </c>
      <c r="K34" s="27">
        <v>1067524</v>
      </c>
      <c r="L34" s="27">
        <v>2287340</v>
      </c>
      <c r="M34" s="27">
        <v>1480000</v>
      </c>
      <c r="N34" s="27">
        <v>1778445.7</v>
      </c>
      <c r="O34" s="27">
        <f t="shared" si="5"/>
        <v>6637053.4000000004</v>
      </c>
    </row>
    <row r="35" spans="1:15" hidden="1">
      <c r="A35" s="19" t="s">
        <v>68</v>
      </c>
      <c r="B35" s="136"/>
      <c r="C35" s="19" t="s">
        <v>28</v>
      </c>
      <c r="D35" s="19"/>
      <c r="E35" s="19"/>
      <c r="F35" s="19"/>
      <c r="G35" s="19"/>
      <c r="H35" s="26">
        <v>247832.4</v>
      </c>
      <c r="I35" s="31">
        <v>974248</v>
      </c>
      <c r="J35" s="27">
        <v>2271457</v>
      </c>
      <c r="K35" s="27">
        <v>2282346</v>
      </c>
      <c r="L35" s="27">
        <v>2374667</v>
      </c>
      <c r="M35" s="27">
        <v>2668050</v>
      </c>
      <c r="N35" s="27">
        <v>3016111.3</v>
      </c>
      <c r="O35" s="27">
        <f t="shared" si="5"/>
        <v>13834711.699999999</v>
      </c>
    </row>
    <row r="36" spans="1:15" hidden="1">
      <c r="A36" s="19" t="s">
        <v>69</v>
      </c>
      <c r="B36" s="136"/>
      <c r="C36" s="19" t="s">
        <v>29</v>
      </c>
      <c r="D36" s="19"/>
      <c r="E36" s="19"/>
      <c r="F36" s="19"/>
      <c r="G36" s="19"/>
      <c r="H36" s="12"/>
      <c r="I36" s="31"/>
      <c r="J36" s="27"/>
      <c r="K36" s="27"/>
      <c r="L36" s="27"/>
      <c r="M36" s="27"/>
      <c r="N36" s="27"/>
      <c r="O36" s="27"/>
    </row>
    <row r="37" spans="1:15" hidden="1">
      <c r="A37" s="19" t="s">
        <v>73</v>
      </c>
      <c r="B37" s="136" t="s">
        <v>70</v>
      </c>
      <c r="C37" s="13" t="s">
        <v>26</v>
      </c>
      <c r="D37" s="19"/>
      <c r="E37" s="19"/>
      <c r="F37" s="19"/>
      <c r="G37" s="19"/>
      <c r="H37" s="27">
        <f>SUM(H38:H40)</f>
        <v>6693344.0999999996</v>
      </c>
      <c r="I37" s="27">
        <f>SUM(I38:I40)</f>
        <v>9258678.0999999996</v>
      </c>
      <c r="J37" s="27">
        <f t="shared" ref="J37:N37" si="9">SUM(J38:J40)</f>
        <v>11218519</v>
      </c>
      <c r="K37" s="27">
        <f t="shared" si="9"/>
        <v>11511567</v>
      </c>
      <c r="L37" s="27">
        <f t="shared" si="9"/>
        <v>11711567</v>
      </c>
      <c r="M37" s="27">
        <f t="shared" si="9"/>
        <v>11911567</v>
      </c>
      <c r="N37" s="27">
        <f t="shared" si="9"/>
        <v>12111567</v>
      </c>
      <c r="O37" s="35">
        <f t="shared" si="5"/>
        <v>74416809.200000003</v>
      </c>
    </row>
    <row r="38" spans="1:15" hidden="1">
      <c r="A38" s="19" t="s">
        <v>76</v>
      </c>
      <c r="B38" s="136"/>
      <c r="C38" s="19" t="s">
        <v>27</v>
      </c>
      <c r="D38" s="19"/>
      <c r="E38" s="19"/>
      <c r="F38" s="19"/>
      <c r="G38" s="19"/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27">
        <f t="shared" si="5"/>
        <v>0</v>
      </c>
    </row>
    <row r="39" spans="1:15" hidden="1">
      <c r="A39" s="19" t="s">
        <v>77</v>
      </c>
      <c r="B39" s="136"/>
      <c r="C39" s="19" t="s">
        <v>28</v>
      </c>
      <c r="D39" s="19"/>
      <c r="E39" s="19"/>
      <c r="F39" s="19"/>
      <c r="G39" s="19"/>
      <c r="H39" s="26">
        <v>6607802.0999999996</v>
      </c>
      <c r="I39" s="26">
        <v>9258678.0999999996</v>
      </c>
      <c r="J39" s="26">
        <v>11218519</v>
      </c>
      <c r="K39" s="26">
        <v>11511567</v>
      </c>
      <c r="L39" s="26">
        <v>11711567</v>
      </c>
      <c r="M39" s="26">
        <v>11911567</v>
      </c>
      <c r="N39" s="31">
        <v>12111567</v>
      </c>
      <c r="O39" s="26">
        <f t="shared" si="5"/>
        <v>74331267.200000003</v>
      </c>
    </row>
    <row r="40" spans="1:15" hidden="1">
      <c r="A40" s="19" t="s">
        <v>78</v>
      </c>
      <c r="B40" s="136"/>
      <c r="C40" s="19" t="s">
        <v>29</v>
      </c>
      <c r="D40" s="19"/>
      <c r="E40" s="19"/>
      <c r="F40" s="19"/>
      <c r="G40" s="19"/>
      <c r="H40" s="26">
        <v>85542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31">
        <v>0</v>
      </c>
      <c r="O40" s="26">
        <f t="shared" si="5"/>
        <v>85542</v>
      </c>
    </row>
    <row r="41" spans="1:15" ht="16.5" hidden="1" customHeight="1">
      <c r="A41" s="19" t="s">
        <v>74</v>
      </c>
      <c r="B41" s="136" t="s">
        <v>71</v>
      </c>
      <c r="C41" s="13" t="s">
        <v>26</v>
      </c>
      <c r="D41" s="19"/>
      <c r="E41" s="19"/>
      <c r="F41" s="19"/>
      <c r="G41" s="19"/>
      <c r="H41" s="27">
        <f>SUM(H42:H44)</f>
        <v>1287753</v>
      </c>
      <c r="I41" s="27">
        <f>SUM(I42:I44)</f>
        <v>1287887.7</v>
      </c>
      <c r="J41" s="27">
        <f t="shared" ref="J41:N41" si="10">SUM(J42:J44)</f>
        <v>1287887.7</v>
      </c>
      <c r="K41" s="27">
        <f t="shared" si="10"/>
        <v>1287887.7</v>
      </c>
      <c r="L41" s="27">
        <f t="shared" si="10"/>
        <v>1287887.7</v>
      </c>
      <c r="M41" s="27">
        <f t="shared" si="10"/>
        <v>1287887.7</v>
      </c>
      <c r="N41" s="27">
        <f t="shared" si="10"/>
        <v>1287887.7</v>
      </c>
      <c r="O41" s="35">
        <f t="shared" si="5"/>
        <v>9015079.2000000011</v>
      </c>
    </row>
    <row r="42" spans="1:15" hidden="1">
      <c r="A42" s="19" t="s">
        <v>79</v>
      </c>
      <c r="B42" s="136"/>
      <c r="C42" s="19" t="s">
        <v>27</v>
      </c>
      <c r="D42" s="19"/>
      <c r="E42" s="19"/>
      <c r="F42" s="19"/>
      <c r="G42" s="19"/>
      <c r="H42" s="12"/>
      <c r="I42" s="12"/>
      <c r="J42" s="32"/>
      <c r="K42" s="32"/>
      <c r="L42" s="32"/>
      <c r="M42" s="32"/>
      <c r="N42" s="32"/>
      <c r="O42" s="27">
        <f t="shared" si="5"/>
        <v>0</v>
      </c>
    </row>
    <row r="43" spans="1:15" ht="18" hidden="1" customHeight="1">
      <c r="A43" s="19" t="s">
        <v>80</v>
      </c>
      <c r="B43" s="136"/>
      <c r="C43" s="19" t="s">
        <v>28</v>
      </c>
      <c r="D43" s="19"/>
      <c r="E43" s="19"/>
      <c r="F43" s="19"/>
      <c r="G43" s="19"/>
      <c r="H43" s="26">
        <v>1285856</v>
      </c>
      <c r="I43" s="26">
        <v>1285990.7</v>
      </c>
      <c r="J43" s="26">
        <v>1285990.7</v>
      </c>
      <c r="K43" s="26">
        <v>1285990.7</v>
      </c>
      <c r="L43" s="26">
        <v>1285990.7</v>
      </c>
      <c r="M43" s="26">
        <v>1285990.7</v>
      </c>
      <c r="N43" s="26">
        <v>1285990.7</v>
      </c>
      <c r="O43" s="27">
        <f t="shared" si="5"/>
        <v>9001800.2000000011</v>
      </c>
    </row>
    <row r="44" spans="1:15" hidden="1">
      <c r="A44" s="19" t="s">
        <v>81</v>
      </c>
      <c r="B44" s="136"/>
      <c r="C44" s="19" t="s">
        <v>29</v>
      </c>
      <c r="D44" s="19"/>
      <c r="E44" s="19"/>
      <c r="F44" s="19"/>
      <c r="G44" s="19"/>
      <c r="H44" s="26">
        <v>1897</v>
      </c>
      <c r="I44" s="26">
        <v>1897</v>
      </c>
      <c r="J44" s="12">
        <v>1897</v>
      </c>
      <c r="K44" s="12">
        <v>1897</v>
      </c>
      <c r="L44" s="12">
        <v>1897</v>
      </c>
      <c r="M44" s="12">
        <v>1897</v>
      </c>
      <c r="N44" s="12">
        <v>1897</v>
      </c>
      <c r="O44" s="27">
        <f t="shared" si="5"/>
        <v>13279</v>
      </c>
    </row>
    <row r="45" spans="1:15" ht="20.25" hidden="1" customHeight="1">
      <c r="A45" s="13" t="s">
        <v>75</v>
      </c>
      <c r="B45" s="136" t="s">
        <v>72</v>
      </c>
      <c r="C45" s="13" t="s">
        <v>26</v>
      </c>
      <c r="D45" s="19"/>
      <c r="E45" s="19"/>
      <c r="F45" s="19"/>
      <c r="G45" s="19"/>
      <c r="H45" s="26">
        <f>SUM(H46:H48)</f>
        <v>217102.3</v>
      </c>
      <c r="I45" s="26">
        <f>SUM(I46:I48)</f>
        <v>224474.1</v>
      </c>
      <c r="J45" s="26">
        <f t="shared" ref="J45:N45" si="11">SUM(J46:J48)</f>
        <v>233453.1</v>
      </c>
      <c r="K45" s="26">
        <f t="shared" si="11"/>
        <v>242791.2</v>
      </c>
      <c r="L45" s="26">
        <f t="shared" si="11"/>
        <v>252502.8</v>
      </c>
      <c r="M45" s="26">
        <f t="shared" si="11"/>
        <v>262602.90000000002</v>
      </c>
      <c r="N45" s="26">
        <f t="shared" si="11"/>
        <v>273107.09999999998</v>
      </c>
      <c r="O45" s="35">
        <f t="shared" si="5"/>
        <v>1706033.5</v>
      </c>
    </row>
    <row r="46" spans="1:15" ht="22.5" hidden="1" customHeight="1">
      <c r="A46" s="13" t="s">
        <v>82</v>
      </c>
      <c r="B46" s="136"/>
      <c r="C46" s="19" t="s">
        <v>27</v>
      </c>
      <c r="D46" s="19"/>
      <c r="E46" s="19"/>
      <c r="F46" s="19"/>
      <c r="G46" s="19"/>
      <c r="H46" s="12"/>
      <c r="I46" s="12"/>
      <c r="J46" s="12"/>
      <c r="K46" s="12"/>
      <c r="L46" s="12"/>
      <c r="M46" s="12"/>
      <c r="N46" s="12"/>
      <c r="O46" s="27">
        <f t="shared" si="5"/>
        <v>0</v>
      </c>
    </row>
    <row r="47" spans="1:15" ht="19.5" hidden="1" customHeight="1">
      <c r="A47" s="13" t="s">
        <v>83</v>
      </c>
      <c r="B47" s="136"/>
      <c r="C47" s="19" t="s">
        <v>28</v>
      </c>
      <c r="D47" s="19"/>
      <c r="E47" s="19"/>
      <c r="F47" s="19"/>
      <c r="G47" s="19"/>
      <c r="H47" s="26">
        <v>217102.3</v>
      </c>
      <c r="I47" s="26">
        <v>224474.1</v>
      </c>
      <c r="J47" s="26">
        <v>233453.1</v>
      </c>
      <c r="K47" s="26">
        <v>242791.2</v>
      </c>
      <c r="L47" s="26">
        <v>252502.8</v>
      </c>
      <c r="M47" s="26">
        <v>262602.90000000002</v>
      </c>
      <c r="N47" s="26">
        <v>273107.09999999998</v>
      </c>
      <c r="O47" s="37">
        <f t="shared" si="5"/>
        <v>1706033.5</v>
      </c>
    </row>
    <row r="48" spans="1:15" ht="19.5" hidden="1" customHeight="1">
      <c r="A48" s="13" t="s">
        <v>84</v>
      </c>
      <c r="B48" s="136"/>
      <c r="C48" s="19" t="s">
        <v>29</v>
      </c>
      <c r="D48" s="19"/>
      <c r="E48" s="19"/>
      <c r="F48" s="19"/>
      <c r="G48" s="19"/>
      <c r="H48" s="12"/>
      <c r="I48" s="12"/>
      <c r="J48" s="12"/>
      <c r="K48" s="12"/>
      <c r="L48" s="12"/>
      <c r="M48" s="12"/>
      <c r="N48" s="12"/>
      <c r="O48" s="27">
        <f t="shared" si="5"/>
        <v>0</v>
      </c>
    </row>
    <row r="49" spans="1:16" ht="20.25" hidden="1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6" ht="26.25" customHeight="1">
      <c r="H50" s="36"/>
      <c r="I50" s="36"/>
      <c r="J50" s="36"/>
      <c r="K50" s="36"/>
      <c r="L50" s="36"/>
      <c r="M50" s="36"/>
      <c r="N50" s="36"/>
      <c r="O50" s="36"/>
    </row>
    <row r="51" spans="1:16" ht="24" customHeight="1">
      <c r="A51" s="140" t="s">
        <v>180</v>
      </c>
      <c r="B51" s="140" t="s">
        <v>20</v>
      </c>
      <c r="C51" s="140" t="s">
        <v>111</v>
      </c>
      <c r="D51" s="151" t="s">
        <v>113</v>
      </c>
      <c r="E51" s="151"/>
      <c r="F51" s="151"/>
      <c r="G51" s="151"/>
      <c r="H51" s="140" t="s">
        <v>112</v>
      </c>
      <c r="I51" s="140"/>
      <c r="J51" s="140"/>
      <c r="K51" s="140"/>
      <c r="L51" s="140"/>
      <c r="M51" s="140"/>
      <c r="N51" s="140"/>
      <c r="O51" s="140"/>
    </row>
    <row r="52" spans="1:16" ht="33" customHeight="1">
      <c r="A52" s="140"/>
      <c r="B52" s="140"/>
      <c r="C52" s="140"/>
      <c r="D52" s="151" t="s">
        <v>114</v>
      </c>
      <c r="E52" s="151"/>
      <c r="F52" s="151"/>
      <c r="G52" s="151"/>
      <c r="H52" s="56" t="s">
        <v>42</v>
      </c>
      <c r="I52" s="56" t="s">
        <v>43</v>
      </c>
      <c r="J52" s="56" t="s">
        <v>44</v>
      </c>
      <c r="K52" s="56" t="s">
        <v>45</v>
      </c>
      <c r="L52" s="56" t="s">
        <v>46</v>
      </c>
      <c r="M52" s="56" t="s">
        <v>47</v>
      </c>
      <c r="N52" s="56" t="s">
        <v>48</v>
      </c>
      <c r="O52" s="56" t="s">
        <v>17</v>
      </c>
    </row>
    <row r="53" spans="1:16" ht="27.75" customHeight="1">
      <c r="A53" s="56">
        <v>1</v>
      </c>
      <c r="B53" s="56"/>
      <c r="C53" s="56">
        <v>2</v>
      </c>
      <c r="D53" s="83">
        <v>3</v>
      </c>
      <c r="E53" s="83">
        <v>4</v>
      </c>
      <c r="F53" s="83">
        <v>5</v>
      </c>
      <c r="G53" s="83">
        <v>6</v>
      </c>
      <c r="H53" s="56">
        <v>7</v>
      </c>
      <c r="I53" s="56">
        <v>8</v>
      </c>
      <c r="J53" s="56">
        <v>9</v>
      </c>
      <c r="K53" s="56">
        <v>10</v>
      </c>
      <c r="L53" s="56">
        <v>11</v>
      </c>
      <c r="M53" s="56">
        <v>12</v>
      </c>
      <c r="N53" s="56">
        <v>13</v>
      </c>
      <c r="O53" s="56">
        <v>14</v>
      </c>
    </row>
    <row r="54" spans="1:16" ht="30" customHeight="1">
      <c r="A54" s="40"/>
      <c r="B54" s="40"/>
      <c r="C54" s="144" t="s">
        <v>49</v>
      </c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</row>
    <row r="55" spans="1:16" ht="27" customHeight="1">
      <c r="A55" s="59"/>
      <c r="B55" s="59"/>
      <c r="C55" s="60" t="s">
        <v>26</v>
      </c>
      <c r="D55" s="60"/>
      <c r="E55" s="60"/>
      <c r="F55" s="60"/>
      <c r="G55" s="60"/>
      <c r="H55" s="50">
        <f t="shared" ref="H55:N55" si="12">H56+H62+H63</f>
        <v>13283671.5</v>
      </c>
      <c r="I55" s="50">
        <f t="shared" si="12"/>
        <v>15663864.700000005</v>
      </c>
      <c r="J55" s="50">
        <f t="shared" si="12"/>
        <v>16021338.4</v>
      </c>
      <c r="K55" s="50">
        <f t="shared" si="12"/>
        <v>16187588.191999998</v>
      </c>
      <c r="L55" s="50">
        <f t="shared" si="12"/>
        <v>16908743.567679998</v>
      </c>
      <c r="M55" s="50">
        <f t="shared" si="12"/>
        <v>17914136.638387199</v>
      </c>
      <c r="N55" s="50">
        <f t="shared" si="12"/>
        <v>18261127.011922687</v>
      </c>
      <c r="O55" s="50">
        <f>SUM(H55:N55)</f>
        <v>114240470.00998989</v>
      </c>
    </row>
    <row r="56" spans="1:16" ht="24.75" customHeight="1">
      <c r="A56" s="40"/>
      <c r="B56" s="141" t="s">
        <v>97</v>
      </c>
      <c r="C56" s="51" t="s">
        <v>90</v>
      </c>
      <c r="D56" s="65">
        <v>828</v>
      </c>
      <c r="E56" s="65" t="s">
        <v>130</v>
      </c>
      <c r="F56" s="66">
        <v>10</v>
      </c>
      <c r="G56" s="65"/>
      <c r="H56" s="26">
        <f t="shared" ref="H56:N56" si="13">H66+H82+H91+H100+H109+H118+H131+H147+H168</f>
        <v>13127435.836000001</v>
      </c>
      <c r="I56" s="26">
        <f t="shared" si="13"/>
        <v>15532607.200000005</v>
      </c>
      <c r="J56" s="26">
        <f t="shared" si="13"/>
        <v>16011444.700000001</v>
      </c>
      <c r="K56" s="26">
        <f t="shared" si="13"/>
        <v>16128852.991999999</v>
      </c>
      <c r="L56" s="26">
        <f t="shared" si="13"/>
        <v>16850008.367679998</v>
      </c>
      <c r="M56" s="26">
        <f t="shared" si="13"/>
        <v>17855401.4383872</v>
      </c>
      <c r="N56" s="26">
        <f t="shared" si="13"/>
        <v>18202391.811922688</v>
      </c>
      <c r="O56" s="26">
        <f>SUM(H56:N56)</f>
        <v>113708142.34598988</v>
      </c>
    </row>
    <row r="57" spans="1:16" ht="31.5">
      <c r="A57" s="40"/>
      <c r="B57" s="142"/>
      <c r="C57" s="51" t="s">
        <v>115</v>
      </c>
      <c r="D57" s="19"/>
      <c r="E57" s="19"/>
      <c r="F57" s="19"/>
      <c r="G57" s="19"/>
      <c r="H57" s="26">
        <f>H74+H83+H92+H101+H110+H123+H139+H160+H172</f>
        <v>69045.999999999956</v>
      </c>
      <c r="I57" s="26">
        <f>I74+I83+I92+I101+I110+I123+I139+I160+I172</f>
        <v>2706459</v>
      </c>
      <c r="J57" s="26">
        <f>J74+J83+J92+J101+J110+J123+J139+J160+J172</f>
        <v>3228090.5</v>
      </c>
      <c r="K57" s="26"/>
      <c r="L57" s="26"/>
      <c r="M57" s="26"/>
      <c r="N57" s="26"/>
      <c r="O57" s="26">
        <f>SUM(H57:N57)</f>
        <v>6003595.5</v>
      </c>
    </row>
    <row r="58" spans="1:16" ht="31.5">
      <c r="A58" s="40"/>
      <c r="B58" s="142"/>
      <c r="C58" s="51" t="s">
        <v>116</v>
      </c>
      <c r="D58" s="19"/>
      <c r="E58" s="19"/>
      <c r="F58" s="19"/>
      <c r="G58" s="19"/>
      <c r="H58" s="26"/>
      <c r="I58" s="26"/>
      <c r="J58" s="26"/>
      <c r="K58" s="26"/>
      <c r="L58" s="26"/>
      <c r="M58" s="26"/>
      <c r="N58" s="26"/>
      <c r="O58" s="26"/>
    </row>
    <row r="59" spans="1:16" ht="25.5" customHeight="1">
      <c r="A59" s="40"/>
      <c r="B59" s="142"/>
      <c r="C59" s="52" t="s">
        <v>117</v>
      </c>
      <c r="D59" s="19"/>
      <c r="E59" s="19"/>
      <c r="F59" s="19"/>
      <c r="G59" s="19"/>
      <c r="H59" s="26">
        <f>H76+H85+H94+H103+H125+H141+H162+H174</f>
        <v>4121198.5359999998</v>
      </c>
      <c r="I59" s="26">
        <f t="shared" ref="I59:O59" si="14">I76+I85+I94+I103+I125+I141+I162+I174</f>
        <v>2460907.2999999998</v>
      </c>
      <c r="J59" s="26">
        <f t="shared" si="14"/>
        <v>152775.1</v>
      </c>
      <c r="K59" s="26">
        <f t="shared" si="14"/>
        <v>938444.9</v>
      </c>
      <c r="L59" s="26">
        <f t="shared" si="14"/>
        <v>938444.9</v>
      </c>
      <c r="M59" s="26">
        <f t="shared" si="14"/>
        <v>938444.9</v>
      </c>
      <c r="N59" s="26">
        <f t="shared" si="14"/>
        <v>938444.9</v>
      </c>
      <c r="O59" s="26">
        <f t="shared" si="14"/>
        <v>10310150.936000001</v>
      </c>
      <c r="P59" s="36">
        <f>SUM(H59:N59)</f>
        <v>10488660.536</v>
      </c>
    </row>
    <row r="60" spans="1:16" ht="63">
      <c r="A60" s="40"/>
      <c r="B60" s="142"/>
      <c r="C60" s="51" t="s">
        <v>118</v>
      </c>
      <c r="D60" s="19"/>
      <c r="E60" s="19"/>
      <c r="F60" s="19"/>
      <c r="G60" s="19"/>
      <c r="H60" s="26"/>
      <c r="I60" s="26"/>
      <c r="J60" s="26"/>
      <c r="K60" s="26"/>
      <c r="L60" s="26"/>
      <c r="M60" s="26"/>
      <c r="N60" s="26"/>
      <c r="O60" s="26"/>
    </row>
    <row r="61" spans="1:16" ht="48" customHeight="1">
      <c r="A61" s="40"/>
      <c r="B61" s="142"/>
      <c r="C61" s="51" t="s">
        <v>119</v>
      </c>
      <c r="D61" s="19"/>
      <c r="E61" s="19"/>
      <c r="F61" s="19"/>
      <c r="G61" s="19"/>
      <c r="H61" s="26"/>
      <c r="I61" s="26"/>
      <c r="J61" s="26"/>
      <c r="K61" s="26"/>
      <c r="L61" s="26"/>
      <c r="M61" s="26"/>
      <c r="N61" s="26"/>
      <c r="O61" s="26"/>
    </row>
    <row r="62" spans="1:16" ht="25.5" customHeight="1">
      <c r="A62" s="40"/>
      <c r="B62" s="142"/>
      <c r="C62" s="51" t="s">
        <v>29</v>
      </c>
      <c r="D62" s="19"/>
      <c r="E62" s="19"/>
      <c r="F62" s="19"/>
      <c r="G62" s="19"/>
      <c r="H62" s="26">
        <f t="shared" ref="H62:N62" si="15">H79+H88+H106+H128+H144+H165</f>
        <v>151769.06400000001</v>
      </c>
      <c r="I62" s="26">
        <f t="shared" si="15"/>
        <v>131257.5</v>
      </c>
      <c r="J62" s="26">
        <f t="shared" si="15"/>
        <v>9893.7000000000007</v>
      </c>
      <c r="K62" s="26">
        <f t="shared" si="15"/>
        <v>58735.199999999997</v>
      </c>
      <c r="L62" s="26">
        <f t="shared" si="15"/>
        <v>58735.199999999997</v>
      </c>
      <c r="M62" s="26">
        <f t="shared" si="15"/>
        <v>58735.199999999997</v>
      </c>
      <c r="N62" s="26">
        <f t="shared" si="15"/>
        <v>58735.199999999997</v>
      </c>
      <c r="O62" s="26">
        <f>SUM(H62:N62)</f>
        <v>527861.06400000001</v>
      </c>
    </row>
    <row r="63" spans="1:16" ht="23.25" customHeight="1">
      <c r="A63" s="40"/>
      <c r="B63" s="142"/>
      <c r="C63" s="51" t="s">
        <v>96</v>
      </c>
      <c r="D63" s="19"/>
      <c r="E63" s="19"/>
      <c r="F63" s="19"/>
      <c r="G63" s="19"/>
      <c r="H63" s="26">
        <f>H107</f>
        <v>4466.6000000000004</v>
      </c>
      <c r="I63" s="26"/>
      <c r="J63" s="26"/>
      <c r="K63" s="26"/>
      <c r="L63" s="26"/>
      <c r="M63" s="26"/>
      <c r="N63" s="26"/>
      <c r="O63" s="26">
        <f>SUM(H63:N63)</f>
        <v>4466.6000000000004</v>
      </c>
    </row>
    <row r="64" spans="1:16" ht="22.5" customHeight="1">
      <c r="A64" s="40"/>
      <c r="B64" s="143"/>
      <c r="C64" s="51" t="s">
        <v>120</v>
      </c>
      <c r="D64" s="19"/>
      <c r="E64" s="19"/>
      <c r="F64" s="19"/>
      <c r="G64" s="19"/>
      <c r="H64" s="26"/>
      <c r="I64" s="26"/>
      <c r="J64" s="26"/>
      <c r="K64" s="26"/>
      <c r="L64" s="26"/>
      <c r="M64" s="26"/>
      <c r="N64" s="26"/>
      <c r="O64" s="26"/>
    </row>
    <row r="65" spans="1:15" ht="25.5" customHeight="1">
      <c r="A65" s="56" t="s">
        <v>1</v>
      </c>
      <c r="B65" s="41"/>
      <c r="C65" s="144" t="s">
        <v>103</v>
      </c>
      <c r="D65" s="145"/>
      <c r="E65" s="145"/>
      <c r="F65" s="145"/>
      <c r="G65" s="145"/>
      <c r="H65" s="146"/>
      <c r="I65" s="146"/>
      <c r="J65" s="146"/>
      <c r="K65" s="146"/>
      <c r="L65" s="146"/>
      <c r="M65" s="146"/>
      <c r="N65" s="146"/>
      <c r="O65" s="147"/>
    </row>
    <row r="66" spans="1:15" ht="18.75" customHeight="1">
      <c r="A66" s="116"/>
      <c r="B66" s="136" t="s">
        <v>51</v>
      </c>
      <c r="C66" s="152" t="s">
        <v>90</v>
      </c>
      <c r="D66" s="72">
        <v>828</v>
      </c>
      <c r="E66" s="72" t="s">
        <v>130</v>
      </c>
      <c r="F66" s="72" t="s">
        <v>131</v>
      </c>
      <c r="G66" s="84"/>
      <c r="H66" s="26">
        <f>SUM(H67:H73)</f>
        <v>3415436.6</v>
      </c>
      <c r="I66" s="26">
        <f t="shared" ref="I66:J66" si="16">SUM(I67:I73)</f>
        <v>4502514.4000000004</v>
      </c>
      <c r="J66" s="26">
        <f t="shared" si="16"/>
        <v>4931584.3000000007</v>
      </c>
      <c r="K66" s="26">
        <f t="shared" ref="K66" si="17">SUM(K67:K73)</f>
        <v>1404</v>
      </c>
      <c r="L66" s="26">
        <f t="shared" ref="L66" si="18">SUM(L67:L73)</f>
        <v>730</v>
      </c>
      <c r="M66" s="72"/>
      <c r="N66" s="72"/>
      <c r="O66" s="26">
        <f>SUM(H66:N66)</f>
        <v>12851669.300000001</v>
      </c>
    </row>
    <row r="67" spans="1:15" ht="23.25" customHeight="1">
      <c r="A67" s="116"/>
      <c r="B67" s="136"/>
      <c r="C67" s="152"/>
      <c r="D67" s="72">
        <v>828</v>
      </c>
      <c r="E67" s="72" t="s">
        <v>130</v>
      </c>
      <c r="F67" s="72" t="s">
        <v>140</v>
      </c>
      <c r="G67" s="72">
        <v>200</v>
      </c>
      <c r="H67" s="26">
        <f>174477.1+1194684.6</f>
        <v>1369161.7000000002</v>
      </c>
      <c r="I67" s="78">
        <v>200000</v>
      </c>
      <c r="J67" s="26"/>
      <c r="K67" s="86"/>
      <c r="L67" s="87"/>
      <c r="M67" s="72"/>
      <c r="N67" s="72"/>
      <c r="O67" s="26">
        <f t="shared" ref="O67:O76" si="19">SUM(H67:N67)</f>
        <v>1569161.7000000002</v>
      </c>
    </row>
    <row r="68" spans="1:15" ht="22.5" customHeight="1">
      <c r="A68" s="116"/>
      <c r="B68" s="136"/>
      <c r="C68" s="152"/>
      <c r="D68" s="72">
        <v>828</v>
      </c>
      <c r="E68" s="72" t="s">
        <v>130</v>
      </c>
      <c r="F68" s="72" t="s">
        <v>140</v>
      </c>
      <c r="G68" s="72">
        <v>500</v>
      </c>
      <c r="H68" s="26">
        <v>1449923</v>
      </c>
      <c r="I68" s="78">
        <v>466843.2</v>
      </c>
      <c r="J68" s="26"/>
      <c r="K68" s="86"/>
      <c r="L68" s="87"/>
      <c r="M68" s="72"/>
      <c r="N68" s="72"/>
      <c r="O68" s="26">
        <f t="shared" si="19"/>
        <v>1916766.2</v>
      </c>
    </row>
    <row r="69" spans="1:15" ht="19.5" customHeight="1">
      <c r="A69" s="116"/>
      <c r="B69" s="136"/>
      <c r="C69" s="152"/>
      <c r="D69" s="72">
        <v>828</v>
      </c>
      <c r="E69" s="72" t="s">
        <v>130</v>
      </c>
      <c r="F69" s="72" t="s">
        <v>141</v>
      </c>
      <c r="G69" s="72">
        <v>200</v>
      </c>
      <c r="H69" s="26">
        <v>7093.3</v>
      </c>
      <c r="I69" s="78">
        <v>2823</v>
      </c>
      <c r="J69" s="26">
        <v>2023</v>
      </c>
      <c r="K69" s="86">
        <v>1404</v>
      </c>
      <c r="L69" s="87">
        <v>730</v>
      </c>
      <c r="M69" s="72"/>
      <c r="N69" s="72"/>
      <c r="O69" s="26">
        <f t="shared" si="19"/>
        <v>14073.3</v>
      </c>
    </row>
    <row r="70" spans="1:15" ht="18.75" customHeight="1">
      <c r="A70" s="116"/>
      <c r="B70" s="136"/>
      <c r="C70" s="152"/>
      <c r="D70" s="72">
        <v>828</v>
      </c>
      <c r="E70" s="72" t="s">
        <v>130</v>
      </c>
      <c r="F70" s="72" t="s">
        <v>142</v>
      </c>
      <c r="G70" s="72">
        <v>200</v>
      </c>
      <c r="H70" s="26">
        <v>3.2</v>
      </c>
      <c r="I70" s="78">
        <f>2677614.7+111567.3</f>
        <v>2789182</v>
      </c>
      <c r="J70" s="26">
        <f>3154919.2+1774642.1</f>
        <v>4929561.3000000007</v>
      </c>
      <c r="K70" s="72"/>
      <c r="L70" s="72"/>
      <c r="M70" s="72"/>
      <c r="N70" s="72"/>
      <c r="O70" s="26">
        <f t="shared" si="19"/>
        <v>7718746.5000000009</v>
      </c>
    </row>
    <row r="71" spans="1:15" ht="24.75" hidden="1" customHeight="1">
      <c r="A71" s="116"/>
      <c r="B71" s="136"/>
      <c r="C71" s="152"/>
      <c r="D71" s="72">
        <v>828</v>
      </c>
      <c r="E71" s="72" t="s">
        <v>130</v>
      </c>
      <c r="F71" s="72" t="s">
        <v>142</v>
      </c>
      <c r="G71" s="72">
        <v>500</v>
      </c>
      <c r="H71" s="26"/>
      <c r="I71" s="26"/>
      <c r="J71" s="26"/>
      <c r="K71" s="72"/>
      <c r="L71" s="72"/>
      <c r="M71" s="72"/>
      <c r="N71" s="72"/>
      <c r="O71" s="26">
        <f t="shared" si="19"/>
        <v>0</v>
      </c>
    </row>
    <row r="72" spans="1:15" ht="20.25" customHeight="1">
      <c r="A72" s="116"/>
      <c r="B72" s="136"/>
      <c r="C72" s="152"/>
      <c r="D72" s="72">
        <v>828</v>
      </c>
      <c r="E72" s="72" t="s">
        <v>130</v>
      </c>
      <c r="F72" s="72" t="s">
        <v>143</v>
      </c>
      <c r="G72" s="54">
        <v>200</v>
      </c>
      <c r="H72" s="88">
        <v>304572.09999999998</v>
      </c>
      <c r="I72" s="89">
        <v>611260</v>
      </c>
      <c r="J72" s="26"/>
      <c r="K72" s="72"/>
      <c r="L72" s="72"/>
      <c r="M72" s="72"/>
      <c r="N72" s="72"/>
      <c r="O72" s="26">
        <f t="shared" si="19"/>
        <v>915832.1</v>
      </c>
    </row>
    <row r="73" spans="1:15" ht="24.75" customHeight="1">
      <c r="A73" s="116"/>
      <c r="B73" s="136"/>
      <c r="C73" s="152"/>
      <c r="D73" s="72">
        <v>828</v>
      </c>
      <c r="E73" s="72" t="s">
        <v>130</v>
      </c>
      <c r="F73" s="72" t="s">
        <v>143</v>
      </c>
      <c r="G73" s="54">
        <v>500</v>
      </c>
      <c r="H73" s="53">
        <v>284683.3</v>
      </c>
      <c r="I73" s="90">
        <v>432406.2</v>
      </c>
      <c r="J73" s="26"/>
      <c r="K73" s="72"/>
      <c r="L73" s="72"/>
      <c r="M73" s="72"/>
      <c r="N73" s="72"/>
      <c r="O73" s="26">
        <f t="shared" si="19"/>
        <v>717089.5</v>
      </c>
    </row>
    <row r="74" spans="1:15" ht="30" customHeight="1">
      <c r="A74" s="85"/>
      <c r="B74" s="136"/>
      <c r="C74" s="51" t="s">
        <v>115</v>
      </c>
      <c r="D74" s="23"/>
      <c r="E74" s="23"/>
      <c r="F74" s="23"/>
      <c r="G74" s="23"/>
      <c r="H74" s="26">
        <v>3.1999999999534339</v>
      </c>
      <c r="I74" s="26">
        <v>2677614.7000000002</v>
      </c>
      <c r="J74" s="26">
        <v>3154919.2</v>
      </c>
      <c r="K74" s="26"/>
      <c r="L74" s="26"/>
      <c r="M74" s="26"/>
      <c r="N74" s="26"/>
      <c r="O74" s="26">
        <f t="shared" si="19"/>
        <v>5832537.1000000006</v>
      </c>
    </row>
    <row r="75" spans="1:15" ht="34.5" customHeight="1">
      <c r="A75" s="85"/>
      <c r="B75" s="136"/>
      <c r="C75" s="51" t="s">
        <v>116</v>
      </c>
      <c r="D75" s="24"/>
      <c r="E75" s="24"/>
      <c r="F75" s="24"/>
      <c r="G75" s="24"/>
      <c r="H75" s="26"/>
      <c r="I75" s="26"/>
      <c r="J75" s="26"/>
      <c r="K75" s="26"/>
      <c r="L75" s="26"/>
      <c r="M75" s="26"/>
      <c r="N75" s="26"/>
      <c r="O75" s="26"/>
    </row>
    <row r="76" spans="1:15" ht="20.25" customHeight="1">
      <c r="A76" s="85"/>
      <c r="B76" s="136"/>
      <c r="C76" s="51" t="s">
        <v>117</v>
      </c>
      <c r="D76" s="24"/>
      <c r="E76" s="24"/>
      <c r="F76" s="24"/>
      <c r="G76" s="24"/>
      <c r="H76" s="26">
        <f>H68+H73</f>
        <v>1734606.3</v>
      </c>
      <c r="I76" s="26">
        <f t="shared" ref="I76:J76" si="20">I68+I73</f>
        <v>899249.4</v>
      </c>
      <c r="J76" s="26">
        <f t="shared" si="20"/>
        <v>0</v>
      </c>
      <c r="K76" s="26"/>
      <c r="L76" s="26"/>
      <c r="M76" s="26"/>
      <c r="N76" s="26"/>
      <c r="O76" s="26">
        <f t="shared" si="19"/>
        <v>2633855.7000000002</v>
      </c>
    </row>
    <row r="77" spans="1:15" ht="64.5" customHeight="1">
      <c r="A77" s="85"/>
      <c r="B77" s="136"/>
      <c r="C77" s="51" t="s">
        <v>118</v>
      </c>
      <c r="D77" s="23"/>
      <c r="E77" s="23"/>
      <c r="F77" s="23"/>
      <c r="G77" s="23"/>
      <c r="H77" s="26"/>
      <c r="I77" s="26"/>
      <c r="J77" s="26"/>
      <c r="K77" s="26"/>
      <c r="L77" s="26"/>
      <c r="M77" s="26"/>
      <c r="N77" s="26"/>
      <c r="O77" s="26"/>
    </row>
    <row r="78" spans="1:15" ht="51.75" customHeight="1">
      <c r="A78" s="85"/>
      <c r="B78" s="136"/>
      <c r="C78" s="51" t="s">
        <v>119</v>
      </c>
      <c r="D78" s="23"/>
      <c r="E78" s="23"/>
      <c r="F78" s="23"/>
      <c r="G78" s="23"/>
      <c r="H78" s="26"/>
      <c r="I78" s="26"/>
      <c r="J78" s="26"/>
      <c r="K78" s="26"/>
      <c r="L78" s="26"/>
      <c r="M78" s="26"/>
      <c r="N78" s="26"/>
      <c r="O78" s="26"/>
    </row>
    <row r="79" spans="1:15" ht="20.25" customHeight="1">
      <c r="A79" s="85"/>
      <c r="B79" s="136"/>
      <c r="C79" s="51" t="s">
        <v>29</v>
      </c>
      <c r="D79" s="24"/>
      <c r="E79" s="24"/>
      <c r="F79" s="24"/>
      <c r="G79" s="24"/>
      <c r="H79" s="53">
        <v>19980.599999999999</v>
      </c>
      <c r="I79" s="53">
        <v>27600.400000000001</v>
      </c>
      <c r="J79" s="26"/>
      <c r="K79" s="26"/>
      <c r="L79" s="26"/>
      <c r="M79" s="26"/>
      <c r="N79" s="26"/>
      <c r="O79" s="26">
        <f t="shared" ref="O79" si="21">SUM(H79:N79)</f>
        <v>47581</v>
      </c>
    </row>
    <row r="80" spans="1:15" ht="20.25" customHeight="1">
      <c r="A80" s="85"/>
      <c r="B80" s="136"/>
      <c r="C80" s="51" t="s">
        <v>96</v>
      </c>
      <c r="D80" s="23"/>
      <c r="E80" s="23"/>
      <c r="F80" s="23"/>
      <c r="G80" s="23"/>
      <c r="H80" s="26"/>
      <c r="I80" s="26"/>
      <c r="J80" s="26"/>
      <c r="K80" s="26"/>
      <c r="L80" s="26"/>
      <c r="M80" s="26"/>
      <c r="N80" s="26"/>
      <c r="O80" s="26"/>
    </row>
    <row r="81" spans="1:15" ht="23.25" customHeight="1">
      <c r="A81" s="56" t="s">
        <v>122</v>
      </c>
      <c r="B81" s="41"/>
      <c r="C81" s="137" t="s">
        <v>104</v>
      </c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9"/>
    </row>
    <row r="82" spans="1:15" ht="23.25" customHeight="1">
      <c r="A82" s="40"/>
      <c r="B82" s="51" t="s">
        <v>53</v>
      </c>
      <c r="C82" s="51" t="s">
        <v>90</v>
      </c>
      <c r="D82" s="54">
        <v>828</v>
      </c>
      <c r="E82" s="54" t="s">
        <v>130</v>
      </c>
      <c r="F82" s="54" t="s">
        <v>144</v>
      </c>
      <c r="G82" s="54">
        <v>500</v>
      </c>
      <c r="H82" s="53">
        <v>34133.199999999997</v>
      </c>
      <c r="I82" s="53">
        <v>30046.2</v>
      </c>
      <c r="J82" s="53">
        <v>114330.20000000001</v>
      </c>
      <c r="K82" s="54"/>
      <c r="L82" s="54"/>
      <c r="M82" s="54"/>
      <c r="N82" s="54"/>
      <c r="O82" s="26">
        <v>178509.6</v>
      </c>
    </row>
    <row r="83" spans="1:15" ht="32.25" customHeight="1">
      <c r="A83" s="48"/>
      <c r="B83" s="51"/>
      <c r="C83" s="51" t="s">
        <v>115</v>
      </c>
      <c r="D83" s="23"/>
      <c r="E83" s="23"/>
      <c r="F83" s="23"/>
      <c r="G83" s="23"/>
      <c r="H83" s="55">
        <v>32767.8</v>
      </c>
      <c r="I83" s="55">
        <v>28844.3</v>
      </c>
      <c r="J83" s="55">
        <v>73171.3</v>
      </c>
      <c r="K83" s="58"/>
      <c r="L83" s="58"/>
      <c r="M83" s="58"/>
      <c r="N83" s="58"/>
      <c r="O83" s="26">
        <v>134783.4</v>
      </c>
    </row>
    <row r="84" spans="1:15" ht="32.25" customHeight="1">
      <c r="A84" s="40"/>
      <c r="B84" s="51"/>
      <c r="C84" s="51" t="s">
        <v>116</v>
      </c>
      <c r="D84" s="24"/>
      <c r="E84" s="24"/>
      <c r="F84" s="24"/>
      <c r="G84" s="24"/>
      <c r="H84" s="26"/>
      <c r="I84" s="26"/>
      <c r="J84" s="26"/>
      <c r="K84" s="26"/>
      <c r="L84" s="26"/>
      <c r="M84" s="26"/>
      <c r="N84" s="26"/>
      <c r="O84" s="26"/>
    </row>
    <row r="85" spans="1:15" ht="21.75" customHeight="1">
      <c r="A85" s="40"/>
      <c r="B85" s="52"/>
      <c r="C85" s="52" t="s">
        <v>117</v>
      </c>
      <c r="D85" s="24"/>
      <c r="E85" s="24"/>
      <c r="F85" s="24"/>
      <c r="G85" s="24"/>
      <c r="H85" s="26">
        <v>34133.199999999997</v>
      </c>
      <c r="I85" s="26">
        <v>30046.2</v>
      </c>
      <c r="J85" s="26">
        <v>114330.20000000001</v>
      </c>
      <c r="K85" s="26"/>
      <c r="L85" s="26"/>
      <c r="M85" s="26"/>
      <c r="N85" s="26"/>
      <c r="O85" s="26"/>
    </row>
    <row r="86" spans="1:15" ht="63">
      <c r="A86" s="40"/>
      <c r="B86" s="51"/>
      <c r="C86" s="51" t="s">
        <v>118</v>
      </c>
      <c r="D86" s="23"/>
      <c r="E86" s="23"/>
      <c r="F86" s="23"/>
      <c r="G86" s="23"/>
      <c r="H86" s="26"/>
      <c r="I86" s="26"/>
      <c r="J86" s="26"/>
      <c r="K86" s="26"/>
      <c r="L86" s="26"/>
      <c r="M86" s="26"/>
      <c r="N86" s="26"/>
      <c r="O86" s="26"/>
    </row>
    <row r="87" spans="1:15" ht="47.25">
      <c r="A87" s="40"/>
      <c r="B87" s="51"/>
      <c r="C87" s="51" t="s">
        <v>119</v>
      </c>
      <c r="D87" s="23"/>
      <c r="E87" s="23"/>
      <c r="F87" s="23"/>
      <c r="G87" s="23"/>
      <c r="H87" s="26"/>
      <c r="I87" s="26"/>
      <c r="J87" s="26"/>
      <c r="K87" s="26"/>
      <c r="L87" s="26"/>
      <c r="M87" s="26"/>
      <c r="N87" s="26"/>
      <c r="O87" s="26"/>
    </row>
    <row r="88" spans="1:15" ht="18" customHeight="1">
      <c r="A88" s="40"/>
      <c r="B88" s="51"/>
      <c r="C88" s="51" t="s">
        <v>29</v>
      </c>
      <c r="D88" s="24"/>
      <c r="E88" s="24"/>
      <c r="F88" s="24"/>
      <c r="G88" s="24"/>
      <c r="H88" s="26">
        <v>2569.1999999999998</v>
      </c>
      <c r="I88" s="26">
        <v>2261.6</v>
      </c>
      <c r="J88" s="26">
        <v>8605.5</v>
      </c>
      <c r="K88" s="26"/>
      <c r="L88" s="26"/>
      <c r="M88" s="26"/>
      <c r="N88" s="26"/>
      <c r="O88" s="26">
        <v>13436.3</v>
      </c>
    </row>
    <row r="89" spans="1:15" ht="18" customHeight="1">
      <c r="A89" s="40"/>
      <c r="B89" s="51"/>
      <c r="C89" s="51" t="s">
        <v>96</v>
      </c>
      <c r="D89" s="23"/>
      <c r="E89" s="23"/>
      <c r="F89" s="23"/>
      <c r="G89" s="23"/>
      <c r="H89" s="26"/>
      <c r="I89" s="26"/>
      <c r="J89" s="26"/>
      <c r="K89" s="26"/>
      <c r="L89" s="26"/>
      <c r="M89" s="26"/>
      <c r="N89" s="26"/>
      <c r="O89" s="26"/>
    </row>
    <row r="90" spans="1:15" ht="21" customHeight="1">
      <c r="A90" s="56" t="s">
        <v>123</v>
      </c>
      <c r="B90" s="41"/>
      <c r="C90" s="137" t="s">
        <v>105</v>
      </c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9"/>
    </row>
    <row r="91" spans="1:15" ht="25.5" customHeight="1">
      <c r="A91" s="40"/>
      <c r="B91" s="136" t="s">
        <v>54</v>
      </c>
      <c r="C91" s="51" t="s">
        <v>90</v>
      </c>
      <c r="D91" s="61">
        <v>810</v>
      </c>
      <c r="E91" s="61" t="s">
        <v>132</v>
      </c>
      <c r="F91" s="61" t="s">
        <v>172</v>
      </c>
      <c r="G91" s="73">
        <v>600</v>
      </c>
      <c r="H91" s="26">
        <v>104</v>
      </c>
      <c r="I91" s="26">
        <v>104</v>
      </c>
      <c r="J91" s="26">
        <v>104</v>
      </c>
      <c r="K91" s="26"/>
      <c r="L91" s="26"/>
      <c r="M91" s="26"/>
      <c r="N91" s="26"/>
      <c r="O91" s="26">
        <f>SUM(H91:N91)</f>
        <v>312</v>
      </c>
    </row>
    <row r="92" spans="1:15" ht="31.5">
      <c r="A92" s="40"/>
      <c r="B92" s="136"/>
      <c r="C92" s="51" t="s">
        <v>115</v>
      </c>
      <c r="D92" s="23"/>
      <c r="E92" s="23"/>
      <c r="F92" s="23"/>
      <c r="G92" s="23"/>
      <c r="H92" s="26"/>
      <c r="I92" s="26"/>
      <c r="J92" s="26"/>
      <c r="K92" s="26"/>
      <c r="L92" s="26"/>
      <c r="M92" s="26"/>
      <c r="N92" s="26"/>
      <c r="O92" s="26"/>
    </row>
    <row r="93" spans="1:15" ht="31.5">
      <c r="A93" s="40"/>
      <c r="B93" s="136"/>
      <c r="C93" s="51" t="s">
        <v>116</v>
      </c>
      <c r="D93" s="24"/>
      <c r="E93" s="24"/>
      <c r="F93" s="24"/>
      <c r="G93" s="24"/>
      <c r="H93" s="26"/>
      <c r="I93" s="26"/>
      <c r="J93" s="26"/>
      <c r="K93" s="26"/>
      <c r="L93" s="26"/>
      <c r="M93" s="26"/>
      <c r="N93" s="26"/>
      <c r="O93" s="26"/>
    </row>
    <row r="94" spans="1:15">
      <c r="A94" s="40"/>
      <c r="B94" s="136"/>
      <c r="C94" s="52" t="s">
        <v>117</v>
      </c>
      <c r="D94" s="24"/>
      <c r="E94" s="24"/>
      <c r="F94" s="24"/>
      <c r="G94" s="24"/>
      <c r="H94" s="26"/>
      <c r="I94" s="26"/>
      <c r="J94" s="26"/>
      <c r="K94" s="26"/>
      <c r="L94" s="26"/>
      <c r="M94" s="26"/>
      <c r="N94" s="26"/>
      <c r="O94" s="26"/>
    </row>
    <row r="95" spans="1:15" ht="59.25" customHeight="1">
      <c r="A95" s="40"/>
      <c r="B95" s="136"/>
      <c r="C95" s="51" t="s">
        <v>118</v>
      </c>
      <c r="D95" s="23"/>
      <c r="E95" s="23"/>
      <c r="F95" s="23"/>
      <c r="G95" s="23"/>
      <c r="H95" s="26"/>
      <c r="I95" s="26"/>
      <c r="J95" s="26"/>
      <c r="K95" s="26"/>
      <c r="L95" s="26"/>
      <c r="M95" s="26"/>
      <c r="N95" s="26"/>
      <c r="O95" s="26"/>
    </row>
    <row r="96" spans="1:15" ht="47.25">
      <c r="A96" s="40"/>
      <c r="B96" s="136"/>
      <c r="C96" s="51" t="s">
        <v>119</v>
      </c>
      <c r="D96" s="23"/>
      <c r="E96" s="23"/>
      <c r="F96" s="23"/>
      <c r="G96" s="23"/>
      <c r="H96" s="26"/>
      <c r="I96" s="26"/>
      <c r="J96" s="26"/>
      <c r="K96" s="26"/>
      <c r="L96" s="26"/>
      <c r="M96" s="26"/>
      <c r="N96" s="26"/>
      <c r="O96" s="26"/>
    </row>
    <row r="97" spans="1:15" ht="23.25" customHeight="1">
      <c r="A97" s="40"/>
      <c r="B97" s="136"/>
      <c r="C97" s="51" t="s">
        <v>29</v>
      </c>
      <c r="D97" s="24"/>
      <c r="E97" s="24"/>
      <c r="F97" s="24"/>
      <c r="G97" s="24"/>
      <c r="H97" s="26"/>
      <c r="I97" s="26"/>
      <c r="J97" s="26"/>
      <c r="K97" s="26"/>
      <c r="L97" s="26"/>
      <c r="M97" s="26"/>
      <c r="N97" s="26"/>
      <c r="O97" s="26"/>
    </row>
    <row r="98" spans="1:15" ht="19.5" customHeight="1">
      <c r="A98" s="40"/>
      <c r="B98" s="136"/>
      <c r="C98" s="51" t="s">
        <v>96</v>
      </c>
      <c r="D98" s="23"/>
      <c r="E98" s="23"/>
      <c r="F98" s="23"/>
      <c r="G98" s="23"/>
      <c r="H98" s="26"/>
      <c r="I98" s="26"/>
      <c r="J98" s="26"/>
      <c r="K98" s="26"/>
      <c r="L98" s="26"/>
      <c r="M98" s="26"/>
      <c r="N98" s="26"/>
      <c r="O98" s="26"/>
    </row>
    <row r="99" spans="1:15" ht="23.25" customHeight="1">
      <c r="A99" s="56" t="s">
        <v>124</v>
      </c>
      <c r="B99" s="41"/>
      <c r="C99" s="137" t="s">
        <v>106</v>
      </c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9"/>
    </row>
    <row r="100" spans="1:15" ht="22.5" customHeight="1">
      <c r="A100" s="79"/>
      <c r="B100" s="136" t="s">
        <v>98</v>
      </c>
      <c r="C100" s="51" t="s">
        <v>90</v>
      </c>
      <c r="D100" s="61">
        <v>828</v>
      </c>
      <c r="E100" s="61" t="s">
        <v>130</v>
      </c>
      <c r="F100" s="61" t="s">
        <v>145</v>
      </c>
      <c r="G100" s="62">
        <v>500</v>
      </c>
      <c r="H100" s="26">
        <v>37787.436000000002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37787.436000000002</v>
      </c>
    </row>
    <row r="101" spans="1:15" ht="31.5">
      <c r="A101" s="79"/>
      <c r="B101" s="136"/>
      <c r="C101" s="51" t="s">
        <v>115</v>
      </c>
      <c r="D101" s="23"/>
      <c r="E101" s="23"/>
      <c r="F101" s="23"/>
      <c r="G101" s="23"/>
      <c r="H101" s="26">
        <v>36275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36275</v>
      </c>
    </row>
    <row r="102" spans="1:15" ht="31.5" customHeight="1">
      <c r="A102" s="79"/>
      <c r="B102" s="136"/>
      <c r="C102" s="51" t="s">
        <v>116</v>
      </c>
      <c r="D102" s="24"/>
      <c r="E102" s="24"/>
      <c r="F102" s="24"/>
      <c r="G102" s="24"/>
      <c r="H102" s="79"/>
      <c r="I102" s="79"/>
      <c r="J102" s="79"/>
      <c r="K102" s="79"/>
      <c r="L102" s="79"/>
      <c r="M102" s="79"/>
      <c r="N102" s="79"/>
      <c r="O102" s="26">
        <v>0</v>
      </c>
    </row>
    <row r="103" spans="1:15" ht="19.5" customHeight="1">
      <c r="A103" s="79"/>
      <c r="B103" s="136"/>
      <c r="C103" s="52" t="s">
        <v>117</v>
      </c>
      <c r="D103" s="24"/>
      <c r="E103" s="24"/>
      <c r="F103" s="24"/>
      <c r="G103" s="24"/>
      <c r="H103" s="26">
        <v>37787.436000000002</v>
      </c>
      <c r="I103" s="79"/>
      <c r="J103" s="79"/>
      <c r="K103" s="79"/>
      <c r="L103" s="79"/>
      <c r="M103" s="79"/>
      <c r="N103" s="79"/>
      <c r="O103" s="26">
        <v>37787.436000000002</v>
      </c>
    </row>
    <row r="104" spans="1:15" ht="63">
      <c r="A104" s="79"/>
      <c r="B104" s="136"/>
      <c r="C104" s="51" t="s">
        <v>118</v>
      </c>
      <c r="D104" s="23"/>
      <c r="E104" s="23"/>
      <c r="F104" s="23"/>
      <c r="G104" s="23"/>
      <c r="H104" s="79"/>
      <c r="I104" s="79"/>
      <c r="J104" s="79"/>
      <c r="K104" s="79"/>
      <c r="L104" s="79"/>
      <c r="M104" s="79"/>
      <c r="N104" s="79"/>
      <c r="O104" s="26">
        <v>0</v>
      </c>
    </row>
    <row r="105" spans="1:15" ht="47.25" customHeight="1">
      <c r="A105" s="79"/>
      <c r="B105" s="136"/>
      <c r="C105" s="51" t="s">
        <v>119</v>
      </c>
      <c r="D105" s="23"/>
      <c r="E105" s="23"/>
      <c r="F105" s="23"/>
      <c r="G105" s="23"/>
      <c r="H105" s="79"/>
      <c r="I105" s="79"/>
      <c r="J105" s="79"/>
      <c r="K105" s="79"/>
      <c r="L105" s="79"/>
      <c r="M105" s="79"/>
      <c r="N105" s="79"/>
      <c r="O105" s="26">
        <v>0</v>
      </c>
    </row>
    <row r="106" spans="1:15" ht="21" customHeight="1">
      <c r="A106" s="79"/>
      <c r="B106" s="136"/>
      <c r="C106" s="51" t="s">
        <v>29</v>
      </c>
      <c r="D106" s="24"/>
      <c r="E106" s="24"/>
      <c r="F106" s="24"/>
      <c r="G106" s="24"/>
      <c r="H106" s="26">
        <v>2411.9639999999999</v>
      </c>
      <c r="I106" s="79"/>
      <c r="J106" s="79"/>
      <c r="K106" s="79"/>
      <c r="L106" s="79"/>
      <c r="M106" s="79"/>
      <c r="N106" s="79"/>
      <c r="O106" s="26">
        <v>2411.9639999999999</v>
      </c>
    </row>
    <row r="107" spans="1:15" ht="20.25" customHeight="1">
      <c r="A107" s="79"/>
      <c r="B107" s="136"/>
      <c r="C107" s="51" t="s">
        <v>96</v>
      </c>
      <c r="D107" s="23"/>
      <c r="E107" s="23"/>
      <c r="F107" s="23"/>
      <c r="G107" s="23"/>
      <c r="H107" s="26">
        <v>4466.6000000000004</v>
      </c>
      <c r="I107" s="79"/>
      <c r="J107" s="79"/>
      <c r="K107" s="79"/>
      <c r="L107" s="79"/>
      <c r="M107" s="79"/>
      <c r="N107" s="79"/>
      <c r="O107" s="26">
        <v>4466.6000000000004</v>
      </c>
    </row>
    <row r="108" spans="1:15" ht="32.25" hidden="1" customHeight="1">
      <c r="A108" s="40" t="s">
        <v>125</v>
      </c>
      <c r="B108" s="41"/>
      <c r="C108" s="137" t="s">
        <v>99</v>
      </c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9"/>
    </row>
    <row r="109" spans="1:15" hidden="1">
      <c r="A109" s="44"/>
      <c r="B109" s="136" t="s">
        <v>99</v>
      </c>
      <c r="C109" s="47" t="s">
        <v>26</v>
      </c>
      <c r="D109" s="41"/>
      <c r="E109" s="41"/>
      <c r="F109" s="41"/>
      <c r="G109" s="41"/>
      <c r="H109" s="26"/>
      <c r="I109" s="26"/>
      <c r="J109" s="26"/>
      <c r="K109" s="26"/>
      <c r="L109" s="26"/>
      <c r="M109" s="26"/>
      <c r="N109" s="26"/>
      <c r="O109" s="26"/>
    </row>
    <row r="110" spans="1:15" hidden="1">
      <c r="A110" s="44"/>
      <c r="B110" s="136"/>
      <c r="C110" s="47" t="s">
        <v>90</v>
      </c>
      <c r="D110" s="23"/>
      <c r="E110" s="23"/>
      <c r="F110" s="23"/>
      <c r="G110" s="23"/>
      <c r="H110" s="26"/>
      <c r="I110" s="26"/>
      <c r="J110" s="26"/>
      <c r="K110" s="26"/>
      <c r="L110" s="26"/>
      <c r="M110" s="26"/>
      <c r="N110" s="26"/>
      <c r="O110" s="26"/>
    </row>
    <row r="111" spans="1:15" hidden="1">
      <c r="A111" s="44"/>
      <c r="B111" s="136"/>
      <c r="C111" s="47" t="s">
        <v>91</v>
      </c>
      <c r="D111" s="24"/>
      <c r="E111" s="24"/>
      <c r="F111" s="24"/>
      <c r="G111" s="24"/>
      <c r="H111" s="26"/>
      <c r="I111" s="26"/>
      <c r="J111" s="26"/>
      <c r="K111" s="26"/>
      <c r="L111" s="26"/>
      <c r="M111" s="26"/>
      <c r="N111" s="26"/>
      <c r="O111" s="26"/>
    </row>
    <row r="112" spans="1:15" ht="47.25" hidden="1">
      <c r="A112" s="44"/>
      <c r="B112" s="136"/>
      <c r="C112" s="47" t="s">
        <v>92</v>
      </c>
      <c r="D112" s="24"/>
      <c r="E112" s="24"/>
      <c r="F112" s="24"/>
      <c r="G112" s="24"/>
      <c r="H112" s="26"/>
      <c r="I112" s="26"/>
      <c r="J112" s="26"/>
      <c r="K112" s="26"/>
      <c r="L112" s="26"/>
      <c r="M112" s="26"/>
      <c r="N112" s="26"/>
      <c r="O112" s="26"/>
    </row>
    <row r="113" spans="1:15" ht="54" hidden="1" customHeight="1">
      <c r="A113" s="44"/>
      <c r="B113" s="136"/>
      <c r="C113" s="47" t="s">
        <v>93</v>
      </c>
      <c r="D113" s="23"/>
      <c r="E113" s="23"/>
      <c r="F113" s="23"/>
      <c r="G113" s="23"/>
      <c r="H113" s="26"/>
      <c r="I113" s="26"/>
      <c r="J113" s="26"/>
      <c r="K113" s="26"/>
      <c r="L113" s="26"/>
      <c r="M113" s="26"/>
      <c r="N113" s="26"/>
      <c r="O113" s="26"/>
    </row>
    <row r="114" spans="1:15" ht="31.5" hidden="1">
      <c r="A114" s="44"/>
      <c r="B114" s="136"/>
      <c r="C114" s="47" t="s">
        <v>94</v>
      </c>
      <c r="D114" s="23"/>
      <c r="E114" s="23"/>
      <c r="F114" s="23"/>
      <c r="G114" s="23"/>
      <c r="H114" s="26"/>
      <c r="I114" s="26"/>
      <c r="J114" s="26"/>
      <c r="K114" s="26"/>
      <c r="L114" s="26"/>
      <c r="M114" s="26"/>
      <c r="N114" s="26"/>
      <c r="O114" s="26"/>
    </row>
    <row r="115" spans="1:15" ht="31.5" hidden="1">
      <c r="A115" s="44"/>
      <c r="B115" s="136"/>
      <c r="C115" s="47" t="s">
        <v>95</v>
      </c>
      <c r="D115" s="24"/>
      <c r="E115" s="24"/>
      <c r="F115" s="24"/>
      <c r="G115" s="24"/>
      <c r="H115" s="26"/>
      <c r="I115" s="26"/>
      <c r="J115" s="26"/>
      <c r="K115" s="26"/>
      <c r="L115" s="26"/>
      <c r="M115" s="26"/>
      <c r="N115" s="26"/>
      <c r="O115" s="26"/>
    </row>
    <row r="116" spans="1:15" ht="27" hidden="1" customHeight="1">
      <c r="A116" s="44"/>
      <c r="B116" s="136"/>
      <c r="C116" s="47" t="s">
        <v>96</v>
      </c>
      <c r="D116" s="23"/>
      <c r="E116" s="23"/>
      <c r="F116" s="23"/>
      <c r="G116" s="23"/>
      <c r="H116" s="26"/>
      <c r="I116" s="26"/>
      <c r="J116" s="26"/>
      <c r="K116" s="26"/>
      <c r="L116" s="26"/>
      <c r="M116" s="26"/>
      <c r="N116" s="26"/>
      <c r="O116" s="26"/>
    </row>
    <row r="117" spans="1:15" ht="27.75" customHeight="1">
      <c r="A117" s="57" t="s">
        <v>125</v>
      </c>
      <c r="B117" s="45"/>
      <c r="C117" s="144" t="s">
        <v>121</v>
      </c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7"/>
    </row>
    <row r="118" spans="1:15" ht="23.25" customHeight="1">
      <c r="A118" s="141"/>
      <c r="B118" s="51" t="s">
        <v>100</v>
      </c>
      <c r="C118" s="153" t="s">
        <v>90</v>
      </c>
      <c r="D118" s="61">
        <v>828</v>
      </c>
      <c r="E118" s="61" t="s">
        <v>130</v>
      </c>
      <c r="F118" s="61" t="s">
        <v>133</v>
      </c>
      <c r="G118" s="41"/>
      <c r="H118" s="26">
        <f>SUM(H119:H122)</f>
        <v>706149.5</v>
      </c>
      <c r="I118" s="26">
        <f t="shared" ref="I118:N118" si="22">SUM(I119:I122)</f>
        <v>703479.9</v>
      </c>
      <c r="J118" s="26">
        <f t="shared" si="22"/>
        <v>1483187</v>
      </c>
      <c r="K118" s="26">
        <f t="shared" si="22"/>
        <v>4674870</v>
      </c>
      <c r="L118" s="26">
        <f t="shared" si="22"/>
        <v>4687007</v>
      </c>
      <c r="M118" s="26">
        <f t="shared" si="22"/>
        <v>5383050</v>
      </c>
      <c r="N118" s="26">
        <f t="shared" si="22"/>
        <v>5419557</v>
      </c>
      <c r="O118" s="26">
        <f>SUM(H118:N118)</f>
        <v>23057300.399999999</v>
      </c>
    </row>
    <row r="119" spans="1:15" ht="33.75" customHeight="1">
      <c r="A119" s="142"/>
      <c r="B119" s="51"/>
      <c r="C119" s="154"/>
      <c r="D119" s="61">
        <v>828</v>
      </c>
      <c r="E119" s="61" t="s">
        <v>130</v>
      </c>
      <c r="F119" s="61" t="s">
        <v>146</v>
      </c>
      <c r="G119" s="61" t="s">
        <v>167</v>
      </c>
      <c r="H119" s="26">
        <f>263075.7+88247.8+135526.8+91387.2</f>
        <v>578237.5</v>
      </c>
      <c r="I119" s="26">
        <f>285708+165593.3+72000+180178.6</f>
        <v>703479.9</v>
      </c>
      <c r="J119" s="26">
        <f>1290087+85000+33100+75000</f>
        <v>1483187</v>
      </c>
      <c r="K119" s="26">
        <f>3699870+75000</f>
        <v>3774870</v>
      </c>
      <c r="L119" s="26">
        <f>3376000+336007+75000</f>
        <v>3787007</v>
      </c>
      <c r="M119" s="26">
        <f>4408050+75000</f>
        <v>4483050</v>
      </c>
      <c r="N119" s="26">
        <f>4444557+75000</f>
        <v>4519557</v>
      </c>
      <c r="O119" s="26">
        <f t="shared" ref="O119:O122" si="23">SUM(H119:N119)</f>
        <v>19329388.399999999</v>
      </c>
    </row>
    <row r="120" spans="1:15" ht="20.25" hidden="1" customHeight="1">
      <c r="A120" s="142"/>
      <c r="B120" s="51"/>
      <c r="C120" s="154"/>
      <c r="D120" s="62">
        <v>828</v>
      </c>
      <c r="E120" s="62" t="s">
        <v>130</v>
      </c>
      <c r="F120" s="62" t="s">
        <v>146</v>
      </c>
      <c r="G120" s="61">
        <v>800</v>
      </c>
      <c r="H120" s="26"/>
      <c r="I120" s="26"/>
      <c r="J120" s="26"/>
      <c r="K120" s="26"/>
      <c r="L120" s="26"/>
      <c r="M120" s="26"/>
      <c r="N120" s="26"/>
      <c r="O120" s="26">
        <f t="shared" si="23"/>
        <v>0</v>
      </c>
    </row>
    <row r="121" spans="1:15" ht="18" hidden="1" customHeight="1">
      <c r="A121" s="142"/>
      <c r="B121" s="51"/>
      <c r="C121" s="154"/>
      <c r="D121" s="62">
        <v>828</v>
      </c>
      <c r="E121" s="62" t="s">
        <v>130</v>
      </c>
      <c r="F121" s="62" t="s">
        <v>146</v>
      </c>
      <c r="G121" s="61">
        <v>200</v>
      </c>
      <c r="H121" s="26"/>
      <c r="I121" s="26"/>
      <c r="J121" s="26"/>
      <c r="K121" s="26"/>
      <c r="L121" s="26"/>
      <c r="M121" s="26"/>
      <c r="N121" s="26"/>
      <c r="O121" s="26">
        <f t="shared" si="23"/>
        <v>0</v>
      </c>
    </row>
    <row r="122" spans="1:15" ht="19.5" customHeight="1">
      <c r="A122" s="143"/>
      <c r="B122" s="51"/>
      <c r="C122" s="155"/>
      <c r="D122" s="61">
        <v>828</v>
      </c>
      <c r="E122" s="61" t="s">
        <v>130</v>
      </c>
      <c r="F122" s="61" t="s">
        <v>147</v>
      </c>
      <c r="G122" s="62">
        <v>500</v>
      </c>
      <c r="H122" s="26">
        <v>127912</v>
      </c>
      <c r="I122" s="26">
        <v>0</v>
      </c>
      <c r="J122" s="26">
        <v>0</v>
      </c>
      <c r="K122" s="26">
        <v>900000</v>
      </c>
      <c r="L122" s="26">
        <v>900000</v>
      </c>
      <c r="M122" s="26">
        <v>900000</v>
      </c>
      <c r="N122" s="26">
        <v>900000</v>
      </c>
      <c r="O122" s="26">
        <f t="shared" si="23"/>
        <v>3727912</v>
      </c>
    </row>
    <row r="123" spans="1:15" ht="31.5">
      <c r="A123" s="40"/>
      <c r="B123" s="51"/>
      <c r="C123" s="51" t="s">
        <v>115</v>
      </c>
      <c r="D123" s="23"/>
      <c r="E123" s="23"/>
      <c r="F123" s="23"/>
      <c r="G123" s="23"/>
      <c r="H123" s="26">
        <v>0</v>
      </c>
      <c r="I123" s="26">
        <v>0</v>
      </c>
      <c r="J123" s="26">
        <v>0</v>
      </c>
      <c r="K123" s="26"/>
      <c r="L123" s="26"/>
      <c r="M123" s="26"/>
      <c r="N123" s="26"/>
      <c r="O123" s="26"/>
    </row>
    <row r="124" spans="1:15" ht="32.25" customHeight="1">
      <c r="A124" s="40"/>
      <c r="B124" s="51"/>
      <c r="C124" s="51" t="s">
        <v>116</v>
      </c>
      <c r="D124" s="24"/>
      <c r="E124" s="24"/>
      <c r="F124" s="24"/>
      <c r="G124" s="24"/>
      <c r="H124" s="26"/>
      <c r="I124" s="26"/>
      <c r="J124" s="26"/>
      <c r="K124" s="26"/>
      <c r="L124" s="26"/>
      <c r="M124" s="26"/>
      <c r="N124" s="26"/>
      <c r="O124" s="26"/>
    </row>
    <row r="125" spans="1:15" ht="19.5" customHeight="1">
      <c r="A125" s="40"/>
      <c r="B125" s="52"/>
      <c r="C125" s="52" t="s">
        <v>117</v>
      </c>
      <c r="D125" s="24"/>
      <c r="E125" s="24"/>
      <c r="F125" s="24"/>
      <c r="G125" s="24"/>
      <c r="H125" s="26">
        <v>127912</v>
      </c>
      <c r="I125" s="26">
        <v>0</v>
      </c>
      <c r="J125" s="26">
        <v>0</v>
      </c>
      <c r="K125" s="26">
        <v>900000</v>
      </c>
      <c r="L125" s="26">
        <v>900000</v>
      </c>
      <c r="M125" s="26">
        <v>900000</v>
      </c>
      <c r="N125" s="26">
        <v>900000</v>
      </c>
      <c r="O125" s="26">
        <f>SUM(H125:N125)</f>
        <v>3727912</v>
      </c>
    </row>
    <row r="126" spans="1:15" ht="66" customHeight="1">
      <c r="A126" s="40"/>
      <c r="B126" s="51"/>
      <c r="C126" s="51" t="s">
        <v>118</v>
      </c>
      <c r="D126" s="23"/>
      <c r="E126" s="23"/>
      <c r="F126" s="23"/>
      <c r="G126" s="23"/>
      <c r="H126" s="26"/>
      <c r="I126" s="26"/>
      <c r="J126" s="26"/>
      <c r="K126" s="26"/>
      <c r="L126" s="26"/>
      <c r="M126" s="26"/>
      <c r="N126" s="26"/>
      <c r="O126" s="26"/>
    </row>
    <row r="127" spans="1:15" ht="53.25" customHeight="1">
      <c r="A127" s="40"/>
      <c r="B127" s="51"/>
      <c r="C127" s="51" t="s">
        <v>119</v>
      </c>
      <c r="D127" s="23"/>
      <c r="E127" s="23"/>
      <c r="F127" s="23"/>
      <c r="G127" s="23"/>
      <c r="H127" s="26"/>
      <c r="I127" s="26"/>
      <c r="J127" s="26"/>
      <c r="K127" s="26"/>
      <c r="L127" s="26"/>
      <c r="M127" s="26"/>
      <c r="N127" s="26"/>
      <c r="O127" s="26"/>
    </row>
    <row r="128" spans="1:15" ht="19.5" customHeight="1">
      <c r="A128" s="40"/>
      <c r="B128" s="51"/>
      <c r="C128" s="51" t="s">
        <v>29</v>
      </c>
      <c r="D128" s="24"/>
      <c r="E128" s="24"/>
      <c r="F128" s="24"/>
      <c r="G128" s="24"/>
      <c r="H128" s="26">
        <v>9627.7999999999884</v>
      </c>
      <c r="I128" s="26">
        <v>0</v>
      </c>
      <c r="J128" s="26">
        <v>0</v>
      </c>
      <c r="K128" s="26">
        <v>57447</v>
      </c>
      <c r="L128" s="26">
        <v>57447</v>
      </c>
      <c r="M128" s="26">
        <v>57447</v>
      </c>
      <c r="N128" s="26">
        <v>57447</v>
      </c>
      <c r="O128" s="26">
        <f>SUM(H128:N128)</f>
        <v>239415.8</v>
      </c>
    </row>
    <row r="129" spans="1:15" ht="21" customHeight="1">
      <c r="A129" s="40"/>
      <c r="B129" s="51"/>
      <c r="C129" s="51" t="s">
        <v>96</v>
      </c>
      <c r="D129" s="23"/>
      <c r="E129" s="23"/>
      <c r="F129" s="23"/>
      <c r="G129" s="23"/>
      <c r="H129" s="26"/>
      <c r="I129" s="26"/>
      <c r="J129" s="26"/>
      <c r="K129" s="26"/>
      <c r="L129" s="26"/>
      <c r="M129" s="26"/>
      <c r="N129" s="26"/>
      <c r="O129" s="26"/>
    </row>
    <row r="130" spans="1:15" ht="24.75" customHeight="1">
      <c r="A130" s="56" t="s">
        <v>126</v>
      </c>
      <c r="B130" s="46"/>
      <c r="C130" s="137" t="s">
        <v>129</v>
      </c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38"/>
      <c r="O130" s="139"/>
    </row>
    <row r="131" spans="1:15" ht="21" customHeight="1">
      <c r="A131" s="141"/>
      <c r="B131" s="136" t="s">
        <v>70</v>
      </c>
      <c r="C131" s="153" t="s">
        <v>90</v>
      </c>
      <c r="D131" s="61">
        <v>828</v>
      </c>
      <c r="E131" s="61" t="s">
        <v>130</v>
      </c>
      <c r="F131" s="61" t="s">
        <v>134</v>
      </c>
      <c r="G131" s="41"/>
      <c r="H131" s="26">
        <f>SUM(H132:H137)</f>
        <v>6979528.0000000009</v>
      </c>
      <c r="I131" s="26">
        <f>SUM(I132:I137)</f>
        <v>8724127.5000000019</v>
      </c>
      <c r="J131" s="26">
        <f>SUM(J132:J137)</f>
        <v>7902306</v>
      </c>
      <c r="K131" s="26">
        <f>SUM(K132:K137)</f>
        <v>9828389</v>
      </c>
      <c r="L131" s="26">
        <f t="shared" ref="L131:N131" si="24">SUM(L132:L137)</f>
        <v>10528389</v>
      </c>
      <c r="M131" s="26">
        <f t="shared" si="24"/>
        <v>10828389</v>
      </c>
      <c r="N131" s="26">
        <f t="shared" si="24"/>
        <v>11128389.1</v>
      </c>
      <c r="O131" s="26">
        <f>SUM(H131:N131)</f>
        <v>65919517.600000001</v>
      </c>
    </row>
    <row r="132" spans="1:15" ht="21.75" customHeight="1">
      <c r="A132" s="142"/>
      <c r="B132" s="136"/>
      <c r="C132" s="154"/>
      <c r="D132" s="61">
        <v>828</v>
      </c>
      <c r="E132" s="61" t="s">
        <v>130</v>
      </c>
      <c r="F132" s="61" t="s">
        <v>148</v>
      </c>
      <c r="G132" s="61" t="s">
        <v>168</v>
      </c>
      <c r="H132" s="26">
        <f>3971491.7+5000+825404.8+37409+710</f>
        <v>4840015.5</v>
      </c>
      <c r="I132" s="26">
        <f>3775019.6+5000+3056038.3+31800</f>
        <v>6867857.9000000004</v>
      </c>
      <c r="J132" s="26">
        <f>4005819.6+5000+3159040+200000+37000</f>
        <v>7406859.5999999996</v>
      </c>
      <c r="K132" s="26">
        <f>4207842.6+5000+4850000+250000+37000</f>
        <v>9349842.5999999996</v>
      </c>
      <c r="L132" s="26">
        <f>4407842.6+5000+5300000+100000+37000</f>
        <v>9849842.5999999996</v>
      </c>
      <c r="M132" s="26">
        <f>4607842.6+5000+5400000+100000+37000</f>
        <v>10149842.6</v>
      </c>
      <c r="N132" s="26">
        <f>4807842.7+5000+5500000+100000+37000</f>
        <v>10449842.699999999</v>
      </c>
      <c r="O132" s="26">
        <f t="shared" ref="O132:O137" si="25">SUM(H132:N132)</f>
        <v>58914103.5</v>
      </c>
    </row>
    <row r="133" spans="1:15" ht="21" hidden="1" customHeight="1">
      <c r="A133" s="142"/>
      <c r="B133" s="136"/>
      <c r="C133" s="154"/>
      <c r="D133" s="61">
        <v>828</v>
      </c>
      <c r="E133" s="61" t="s">
        <v>130</v>
      </c>
      <c r="F133" s="61" t="s">
        <v>148</v>
      </c>
      <c r="G133" s="61">
        <v>800</v>
      </c>
      <c r="H133" s="26"/>
      <c r="I133" s="26"/>
      <c r="J133" s="26"/>
      <c r="K133" s="26"/>
      <c r="L133" s="26"/>
      <c r="M133" s="26"/>
      <c r="N133" s="26"/>
      <c r="O133" s="26">
        <f t="shared" si="25"/>
        <v>0</v>
      </c>
    </row>
    <row r="134" spans="1:15" ht="20.25" customHeight="1">
      <c r="A134" s="142"/>
      <c r="B134" s="136"/>
      <c r="C134" s="154"/>
      <c r="D134" s="61">
        <v>828</v>
      </c>
      <c r="E134" s="61" t="s">
        <v>130</v>
      </c>
      <c r="F134" s="61" t="s">
        <v>149</v>
      </c>
      <c r="G134" s="61" t="s">
        <v>169</v>
      </c>
      <c r="H134" s="26">
        <f>187053.4+22328</f>
        <v>209381.4</v>
      </c>
      <c r="I134" s="26">
        <f>187157.4+22924</f>
        <v>210081.4</v>
      </c>
      <c r="J134" s="26">
        <f>187157.4+23389</f>
        <v>210546.4</v>
      </c>
      <c r="K134" s="26">
        <f t="shared" ref="K134:N134" si="26">187157.4+23389</f>
        <v>210546.4</v>
      </c>
      <c r="L134" s="26">
        <f t="shared" si="26"/>
        <v>210546.4</v>
      </c>
      <c r="M134" s="26">
        <f t="shared" si="26"/>
        <v>210546.4</v>
      </c>
      <c r="N134" s="26">
        <f t="shared" si="26"/>
        <v>210546.4</v>
      </c>
      <c r="O134" s="26">
        <f t="shared" si="25"/>
        <v>1472194.7999999998</v>
      </c>
    </row>
    <row r="135" spans="1:15" ht="21" hidden="1" customHeight="1">
      <c r="A135" s="142"/>
      <c r="B135" s="136"/>
      <c r="C135" s="154"/>
      <c r="D135" s="61">
        <v>828</v>
      </c>
      <c r="E135" s="61" t="s">
        <v>130</v>
      </c>
      <c r="F135" s="61" t="s">
        <v>149</v>
      </c>
      <c r="G135" s="61">
        <v>600</v>
      </c>
      <c r="H135" s="26"/>
      <c r="I135" s="26"/>
      <c r="J135" s="26"/>
      <c r="K135" s="26"/>
      <c r="L135" s="26"/>
      <c r="M135" s="26"/>
      <c r="N135" s="26"/>
      <c r="O135" s="26">
        <f t="shared" si="25"/>
        <v>0</v>
      </c>
    </row>
    <row r="136" spans="1:15" ht="21.75" customHeight="1">
      <c r="A136" s="142"/>
      <c r="B136" s="136"/>
      <c r="C136" s="154"/>
      <c r="D136" s="61">
        <v>828</v>
      </c>
      <c r="E136" s="61" t="s">
        <v>130</v>
      </c>
      <c r="F136" s="61" t="s">
        <v>150</v>
      </c>
      <c r="G136" s="62">
        <v>500</v>
      </c>
      <c r="H136" s="26">
        <f>1718114.7+40420</f>
        <v>1758534.7</v>
      </c>
      <c r="I136" s="26">
        <v>1493166.8</v>
      </c>
      <c r="J136" s="26"/>
      <c r="K136" s="26"/>
      <c r="L136" s="26"/>
      <c r="M136" s="26"/>
      <c r="N136" s="26"/>
      <c r="O136" s="26">
        <f t="shared" si="25"/>
        <v>3251701.5</v>
      </c>
    </row>
    <row r="137" spans="1:15" ht="21" customHeight="1">
      <c r="A137" s="143"/>
      <c r="B137" s="136"/>
      <c r="C137" s="154"/>
      <c r="D137" s="61">
        <v>828</v>
      </c>
      <c r="E137" s="61" t="s">
        <v>130</v>
      </c>
      <c r="F137" s="61" t="s">
        <v>151</v>
      </c>
      <c r="G137" s="61" t="s">
        <v>168</v>
      </c>
      <c r="H137" s="26">
        <f>84197.8+35092.8+45264.4+7041.4</f>
        <v>171596.4</v>
      </c>
      <c r="I137" s="26">
        <f>100000+18000+27273.8+7747.6</f>
        <v>153021.4</v>
      </c>
      <c r="J137" s="26">
        <f>100000+166900+18000</f>
        <v>284900</v>
      </c>
      <c r="K137" s="26">
        <v>268000</v>
      </c>
      <c r="L137" s="26">
        <v>468000</v>
      </c>
      <c r="M137" s="26">
        <v>468000</v>
      </c>
      <c r="N137" s="26">
        <v>468000</v>
      </c>
      <c r="O137" s="26">
        <f t="shared" si="25"/>
        <v>2281517.7999999998</v>
      </c>
    </row>
    <row r="138" spans="1:15" ht="21" hidden="1" customHeight="1">
      <c r="A138" s="71"/>
      <c r="B138" s="136"/>
      <c r="C138" s="155"/>
      <c r="D138" s="61">
        <v>828</v>
      </c>
      <c r="E138" s="61" t="s">
        <v>130</v>
      </c>
      <c r="F138" s="61" t="s">
        <v>151</v>
      </c>
      <c r="G138" s="61">
        <v>800</v>
      </c>
      <c r="H138" s="26"/>
      <c r="I138" s="26"/>
      <c r="J138" s="26"/>
      <c r="K138" s="26"/>
      <c r="L138" s="26"/>
      <c r="M138" s="26"/>
      <c r="N138" s="26"/>
      <c r="O138" s="26"/>
    </row>
    <row r="139" spans="1:15" ht="32.25" customHeight="1">
      <c r="A139" s="40"/>
      <c r="B139" s="136"/>
      <c r="C139" s="51" t="s">
        <v>115</v>
      </c>
      <c r="D139" s="23"/>
      <c r="E139" s="23"/>
      <c r="F139" s="23"/>
      <c r="G139" s="23"/>
      <c r="H139" s="26"/>
      <c r="I139" s="26"/>
      <c r="J139" s="26"/>
      <c r="K139" s="26"/>
      <c r="L139" s="26"/>
      <c r="M139" s="26"/>
      <c r="N139" s="26"/>
      <c r="O139" s="26"/>
    </row>
    <row r="140" spans="1:15" ht="35.25" customHeight="1">
      <c r="A140" s="40"/>
      <c r="B140" s="136"/>
      <c r="C140" s="51" t="s">
        <v>116</v>
      </c>
      <c r="D140" s="24"/>
      <c r="E140" s="24"/>
      <c r="F140" s="24"/>
      <c r="G140" s="24"/>
      <c r="H140" s="26"/>
      <c r="I140" s="26"/>
      <c r="J140" s="26"/>
      <c r="K140" s="26"/>
      <c r="L140" s="26"/>
      <c r="M140" s="26"/>
      <c r="N140" s="26"/>
      <c r="O140" s="26"/>
    </row>
    <row r="141" spans="1:15" ht="25.5" customHeight="1">
      <c r="A141" s="40"/>
      <c r="B141" s="136"/>
      <c r="C141" s="52" t="s">
        <v>117</v>
      </c>
      <c r="D141" s="24"/>
      <c r="E141" s="24"/>
      <c r="F141" s="24"/>
      <c r="G141" s="24"/>
      <c r="H141" s="26">
        <f>H136</f>
        <v>1758534.7</v>
      </c>
      <c r="I141" s="26">
        <f>I136</f>
        <v>1493166.8</v>
      </c>
      <c r="J141" s="26"/>
      <c r="K141" s="26"/>
      <c r="L141" s="26"/>
      <c r="M141" s="26"/>
      <c r="N141" s="26"/>
      <c r="O141" s="26">
        <f>SUM(H141:N141)</f>
        <v>3251701.5</v>
      </c>
    </row>
    <row r="142" spans="1:15" ht="63">
      <c r="A142" s="40"/>
      <c r="B142" s="136"/>
      <c r="C142" s="51" t="s">
        <v>118</v>
      </c>
      <c r="D142" s="23"/>
      <c r="E142" s="23"/>
      <c r="F142" s="23"/>
      <c r="G142" s="23"/>
      <c r="H142" s="26"/>
      <c r="I142" s="26"/>
      <c r="J142" s="26"/>
      <c r="K142" s="26"/>
      <c r="L142" s="26"/>
      <c r="M142" s="26"/>
      <c r="N142" s="26"/>
      <c r="O142" s="26"/>
    </row>
    <row r="143" spans="1:15" ht="50.25" customHeight="1">
      <c r="A143" s="40"/>
      <c r="B143" s="136"/>
      <c r="C143" s="51" t="s">
        <v>119</v>
      </c>
      <c r="D143" s="23"/>
      <c r="E143" s="23"/>
      <c r="F143" s="23"/>
      <c r="G143" s="23"/>
      <c r="H143" s="26"/>
      <c r="I143" s="26"/>
      <c r="J143" s="26"/>
      <c r="K143" s="26"/>
      <c r="L143" s="26"/>
      <c r="M143" s="26"/>
      <c r="N143" s="26"/>
      <c r="O143" s="26"/>
    </row>
    <row r="144" spans="1:15" ht="17.25" customHeight="1">
      <c r="A144" s="40"/>
      <c r="B144" s="136"/>
      <c r="C144" s="51" t="s">
        <v>29</v>
      </c>
      <c r="D144" s="24"/>
      <c r="E144" s="24"/>
      <c r="F144" s="24"/>
      <c r="G144" s="24"/>
      <c r="H144" s="26">
        <v>115891.3</v>
      </c>
      <c r="I144" s="26">
        <v>100107.3</v>
      </c>
      <c r="J144" s="26">
        <v>0</v>
      </c>
      <c r="K144" s="26">
        <v>0</v>
      </c>
      <c r="L144" s="26">
        <v>0</v>
      </c>
      <c r="M144" s="26">
        <v>0</v>
      </c>
      <c r="N144" s="26">
        <v>0</v>
      </c>
      <c r="O144" s="26">
        <f>SUM(H144:N144)</f>
        <v>215998.6</v>
      </c>
    </row>
    <row r="145" spans="1:15" ht="22.5" customHeight="1">
      <c r="A145" s="40"/>
      <c r="B145" s="136"/>
      <c r="C145" s="51" t="s">
        <v>96</v>
      </c>
      <c r="D145" s="23"/>
      <c r="E145" s="23"/>
      <c r="F145" s="23"/>
      <c r="G145" s="23"/>
      <c r="H145" s="26"/>
      <c r="I145" s="26"/>
      <c r="J145" s="26"/>
      <c r="K145" s="26"/>
      <c r="L145" s="26"/>
      <c r="M145" s="26"/>
      <c r="N145" s="26"/>
      <c r="O145" s="26"/>
    </row>
    <row r="146" spans="1:15" ht="24.75" customHeight="1">
      <c r="A146" s="56" t="s">
        <v>127</v>
      </c>
      <c r="B146" s="41"/>
      <c r="C146" s="137" t="s">
        <v>71</v>
      </c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38"/>
      <c r="O146" s="139"/>
    </row>
    <row r="147" spans="1:15" ht="21.75" customHeight="1">
      <c r="A147" s="141"/>
      <c r="B147" s="51" t="s">
        <v>71</v>
      </c>
      <c r="C147" s="156" t="s">
        <v>90</v>
      </c>
      <c r="D147" s="75"/>
      <c r="E147" s="76"/>
      <c r="F147" s="75"/>
      <c r="G147" s="70"/>
      <c r="H147" s="26">
        <f>SUM(H148:H159)</f>
        <v>1736448.7</v>
      </c>
      <c r="I147" s="26">
        <f t="shared" ref="I147:N147" si="27">SUM(I148:I159)</f>
        <v>1346803.4</v>
      </c>
      <c r="J147" s="26">
        <f t="shared" si="27"/>
        <v>1346943.4</v>
      </c>
      <c r="K147" s="26">
        <f t="shared" si="27"/>
        <v>1381880.5999999999</v>
      </c>
      <c r="L147" s="26">
        <f t="shared" si="27"/>
        <v>1381880.5999999999</v>
      </c>
      <c r="M147" s="26">
        <f t="shared" si="27"/>
        <v>1381880.5999999999</v>
      </c>
      <c r="N147" s="26">
        <f t="shared" si="27"/>
        <v>1381880.5999999999</v>
      </c>
      <c r="O147" s="26">
        <f>SUM(H147:N147)</f>
        <v>9957717.8999999985</v>
      </c>
    </row>
    <row r="148" spans="1:15" ht="21.75" customHeight="1">
      <c r="A148" s="142"/>
      <c r="B148" s="51"/>
      <c r="C148" s="157"/>
      <c r="D148" s="18">
        <v>828</v>
      </c>
      <c r="E148" s="77" t="s">
        <v>135</v>
      </c>
      <c r="F148" s="18" t="s">
        <v>152</v>
      </c>
      <c r="G148" s="18">
        <v>500</v>
      </c>
      <c r="H148" s="26">
        <v>20436</v>
      </c>
      <c r="I148" s="26">
        <v>20436</v>
      </c>
      <c r="J148" s="26">
        <v>20436</v>
      </c>
      <c r="K148" s="26">
        <v>20436</v>
      </c>
      <c r="L148" s="26">
        <v>20436</v>
      </c>
      <c r="M148" s="26">
        <v>20436</v>
      </c>
      <c r="N148" s="26">
        <v>20436</v>
      </c>
      <c r="O148" s="26">
        <f>SUM(H148:N148)</f>
        <v>143052</v>
      </c>
    </row>
    <row r="149" spans="1:15" ht="21.75" customHeight="1">
      <c r="A149" s="142"/>
      <c r="B149" s="51"/>
      <c r="C149" s="157"/>
      <c r="D149" s="18">
        <v>828</v>
      </c>
      <c r="E149" s="18" t="s">
        <v>135</v>
      </c>
      <c r="F149" s="18" t="s">
        <v>153</v>
      </c>
      <c r="G149" s="18">
        <v>500</v>
      </c>
      <c r="H149" s="26">
        <v>12936.8</v>
      </c>
      <c r="I149" s="26">
        <v>12936.8</v>
      </c>
      <c r="J149" s="26">
        <v>12936.8</v>
      </c>
      <c r="K149" s="26">
        <v>12936.8</v>
      </c>
      <c r="L149" s="26">
        <v>12936.8</v>
      </c>
      <c r="M149" s="26">
        <v>12936.8</v>
      </c>
      <c r="N149" s="26">
        <v>12936.8</v>
      </c>
      <c r="O149" s="26">
        <f t="shared" ref="O149:O159" si="28">SUM(H149:N149)</f>
        <v>90557.6</v>
      </c>
    </row>
    <row r="150" spans="1:15" ht="21.75" customHeight="1">
      <c r="A150" s="143"/>
      <c r="B150" s="51"/>
      <c r="C150" s="158"/>
      <c r="D150" s="18">
        <v>812</v>
      </c>
      <c r="E150" s="18" t="s">
        <v>154</v>
      </c>
      <c r="F150" s="18" t="s">
        <v>152</v>
      </c>
      <c r="G150" s="18">
        <v>500</v>
      </c>
      <c r="H150" s="26">
        <v>200</v>
      </c>
      <c r="I150" s="26">
        <v>200</v>
      </c>
      <c r="J150" s="26">
        <v>200</v>
      </c>
      <c r="K150" s="26">
        <v>200</v>
      </c>
      <c r="L150" s="26">
        <v>200</v>
      </c>
      <c r="M150" s="26">
        <v>200</v>
      </c>
      <c r="N150" s="26">
        <v>200</v>
      </c>
      <c r="O150" s="26">
        <f t="shared" si="28"/>
        <v>1400</v>
      </c>
    </row>
    <row r="151" spans="1:15" ht="21.75" customHeight="1">
      <c r="A151" s="141"/>
      <c r="B151" s="51"/>
      <c r="C151" s="159"/>
      <c r="D151" s="18">
        <v>828</v>
      </c>
      <c r="E151" s="77" t="s">
        <v>135</v>
      </c>
      <c r="F151" s="18" t="s">
        <v>155</v>
      </c>
      <c r="G151" s="18">
        <v>500</v>
      </c>
      <c r="H151" s="26">
        <v>163.19999999999999</v>
      </c>
      <c r="I151" s="26">
        <v>163.19999999999999</v>
      </c>
      <c r="J151" s="26">
        <v>163.19999999999999</v>
      </c>
      <c r="K151" s="26">
        <v>163.19999999999999</v>
      </c>
      <c r="L151" s="26">
        <v>163.19999999999999</v>
      </c>
      <c r="M151" s="26">
        <v>163.19999999999999</v>
      </c>
      <c r="N151" s="26">
        <v>163.19999999999999</v>
      </c>
      <c r="O151" s="26">
        <f t="shared" si="28"/>
        <v>1142.4000000000001</v>
      </c>
    </row>
    <row r="152" spans="1:15" ht="21.75" customHeight="1">
      <c r="A152" s="142"/>
      <c r="B152" s="51"/>
      <c r="C152" s="160"/>
      <c r="D152" s="18">
        <v>828</v>
      </c>
      <c r="E152" s="77" t="s">
        <v>135</v>
      </c>
      <c r="F152" s="18" t="s">
        <v>156</v>
      </c>
      <c r="G152" s="18">
        <v>500</v>
      </c>
      <c r="H152" s="26">
        <v>4708.8999999999996</v>
      </c>
      <c r="I152" s="26">
        <v>4708.8999999999996</v>
      </c>
      <c r="J152" s="26">
        <v>4708.8999999999996</v>
      </c>
      <c r="K152" s="26">
        <v>4708.8999999999996</v>
      </c>
      <c r="L152" s="26">
        <v>4708.8999999999996</v>
      </c>
      <c r="M152" s="26">
        <v>4708.8999999999996</v>
      </c>
      <c r="N152" s="26">
        <v>4708.8999999999996</v>
      </c>
      <c r="O152" s="26">
        <f t="shared" si="28"/>
        <v>32962.300000000003</v>
      </c>
    </row>
    <row r="153" spans="1:15" ht="21.75" customHeight="1">
      <c r="A153" s="142"/>
      <c r="B153" s="51"/>
      <c r="C153" s="160"/>
      <c r="D153" s="18">
        <v>828</v>
      </c>
      <c r="E153" s="77" t="s">
        <v>135</v>
      </c>
      <c r="F153" s="18" t="s">
        <v>157</v>
      </c>
      <c r="G153" s="18">
        <v>200</v>
      </c>
      <c r="H153" s="26">
        <v>1067892</v>
      </c>
      <c r="I153" s="26">
        <v>1067892</v>
      </c>
      <c r="J153" s="26">
        <v>1067892</v>
      </c>
      <c r="K153" s="26">
        <v>1067892</v>
      </c>
      <c r="L153" s="26">
        <v>1067892</v>
      </c>
      <c r="M153" s="26">
        <v>1067892</v>
      </c>
      <c r="N153" s="26">
        <v>1067892</v>
      </c>
      <c r="O153" s="26">
        <f t="shared" si="28"/>
        <v>7475244</v>
      </c>
    </row>
    <row r="154" spans="1:15" ht="21.75" customHeight="1">
      <c r="A154" s="142"/>
      <c r="B154" s="51"/>
      <c r="C154" s="160"/>
      <c r="D154" s="62">
        <v>828</v>
      </c>
      <c r="E154" s="63" t="s">
        <v>135</v>
      </c>
      <c r="F154" s="62" t="s">
        <v>158</v>
      </c>
      <c r="G154" s="62">
        <v>500</v>
      </c>
      <c r="H154" s="91">
        <v>389780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f t="shared" si="28"/>
        <v>389780</v>
      </c>
    </row>
    <row r="155" spans="1:15" ht="21.75" customHeight="1">
      <c r="A155" s="142"/>
      <c r="B155" s="51"/>
      <c r="C155" s="160"/>
      <c r="D155" s="18">
        <v>828</v>
      </c>
      <c r="E155" s="77" t="s">
        <v>135</v>
      </c>
      <c r="F155" s="18" t="s">
        <v>159</v>
      </c>
      <c r="G155" s="18">
        <v>800</v>
      </c>
      <c r="H155" s="26">
        <v>229866</v>
      </c>
      <c r="I155" s="26">
        <v>229866</v>
      </c>
      <c r="J155" s="26">
        <v>229866</v>
      </c>
      <c r="K155" s="26">
        <v>229866</v>
      </c>
      <c r="L155" s="26">
        <v>229866</v>
      </c>
      <c r="M155" s="26">
        <v>229866</v>
      </c>
      <c r="N155" s="26">
        <v>229866</v>
      </c>
      <c r="O155" s="26">
        <f t="shared" si="28"/>
        <v>1609062</v>
      </c>
    </row>
    <row r="156" spans="1:15" ht="21.75" customHeight="1">
      <c r="A156" s="142"/>
      <c r="B156" s="51"/>
      <c r="C156" s="160"/>
      <c r="D156" s="18">
        <v>810</v>
      </c>
      <c r="E156" s="77" t="s">
        <v>135</v>
      </c>
      <c r="F156" s="18" t="s">
        <v>160</v>
      </c>
      <c r="G156" s="18">
        <v>800</v>
      </c>
      <c r="H156" s="92">
        <f>3294+71.8</f>
        <v>3365.8</v>
      </c>
      <c r="I156" s="92">
        <f>3425.8+74.7</f>
        <v>3500.5</v>
      </c>
      <c r="J156" s="92">
        <f>3562.8+77.7</f>
        <v>3640.5</v>
      </c>
      <c r="K156" s="92">
        <f>4500+77.7</f>
        <v>4577.7</v>
      </c>
      <c r="L156" s="92">
        <f t="shared" ref="L156:N156" si="29">4500+77.7</f>
        <v>4577.7</v>
      </c>
      <c r="M156" s="92">
        <f t="shared" si="29"/>
        <v>4577.7</v>
      </c>
      <c r="N156" s="92">
        <f t="shared" si="29"/>
        <v>4577.7</v>
      </c>
      <c r="O156" s="26">
        <f t="shared" si="28"/>
        <v>28817.600000000002</v>
      </c>
    </row>
    <row r="157" spans="1:15" ht="21.75" hidden="1" customHeight="1">
      <c r="A157" s="142"/>
      <c r="B157" s="51"/>
      <c r="C157" s="160"/>
      <c r="D157" s="71">
        <v>810</v>
      </c>
      <c r="E157" s="71" t="s">
        <v>135</v>
      </c>
      <c r="F157" s="71" t="s">
        <v>161</v>
      </c>
      <c r="G157" s="71">
        <v>800</v>
      </c>
      <c r="H157" s="26"/>
      <c r="I157" s="26"/>
      <c r="J157" s="26"/>
      <c r="K157" s="26"/>
      <c r="L157" s="26"/>
      <c r="M157" s="26"/>
      <c r="N157" s="26"/>
      <c r="O157" s="26">
        <f t="shared" si="28"/>
        <v>0</v>
      </c>
    </row>
    <row r="158" spans="1:15" ht="21.75" customHeight="1">
      <c r="A158" s="142"/>
      <c r="B158" s="51"/>
      <c r="C158" s="160"/>
      <c r="D158" s="18">
        <v>828</v>
      </c>
      <c r="E158" s="77" t="s">
        <v>135</v>
      </c>
      <c r="F158" s="18" t="s">
        <v>162</v>
      </c>
      <c r="G158" s="18">
        <v>800</v>
      </c>
      <c r="H158" s="26">
        <v>7100</v>
      </c>
      <c r="I158" s="26">
        <v>7100</v>
      </c>
      <c r="J158" s="26">
        <v>7100</v>
      </c>
      <c r="K158" s="26">
        <v>7100</v>
      </c>
      <c r="L158" s="26">
        <v>7100</v>
      </c>
      <c r="M158" s="26">
        <v>7100</v>
      </c>
      <c r="N158" s="26">
        <v>7100</v>
      </c>
      <c r="O158" s="26">
        <f t="shared" si="28"/>
        <v>49700</v>
      </c>
    </row>
    <row r="159" spans="1:15" ht="21.75" customHeight="1">
      <c r="A159" s="143"/>
      <c r="B159" s="51"/>
      <c r="C159" s="161"/>
      <c r="D159" s="18">
        <v>828</v>
      </c>
      <c r="E159" s="77" t="s">
        <v>135</v>
      </c>
      <c r="F159" s="18" t="s">
        <v>163</v>
      </c>
      <c r="G159" s="18">
        <v>800</v>
      </c>
      <c r="H159" s="26">
        <v>0</v>
      </c>
      <c r="I159" s="26">
        <v>0</v>
      </c>
      <c r="J159" s="26">
        <v>0</v>
      </c>
      <c r="K159" s="26">
        <v>34000</v>
      </c>
      <c r="L159" s="26">
        <v>34000</v>
      </c>
      <c r="M159" s="26">
        <v>34000</v>
      </c>
      <c r="N159" s="26">
        <v>34000</v>
      </c>
      <c r="O159" s="26">
        <f t="shared" si="28"/>
        <v>136000</v>
      </c>
    </row>
    <row r="160" spans="1:15" ht="31.5">
      <c r="A160" s="40"/>
      <c r="B160" s="51"/>
      <c r="C160" s="51" t="s">
        <v>115</v>
      </c>
      <c r="D160" s="23"/>
      <c r="E160" s="23"/>
      <c r="F160" s="23"/>
      <c r="G160" s="23"/>
      <c r="H160" s="26"/>
      <c r="I160" s="26"/>
      <c r="J160" s="26"/>
      <c r="K160" s="26"/>
      <c r="L160" s="26"/>
      <c r="M160" s="26"/>
      <c r="N160" s="26"/>
      <c r="O160" s="26"/>
    </row>
    <row r="161" spans="1:15" ht="31.5">
      <c r="A161" s="40"/>
      <c r="B161" s="51"/>
      <c r="C161" s="51" t="s">
        <v>116</v>
      </c>
      <c r="D161" s="24"/>
      <c r="E161" s="24"/>
      <c r="F161" s="24"/>
      <c r="G161" s="24"/>
      <c r="H161" s="26"/>
      <c r="I161" s="26"/>
      <c r="J161" s="26"/>
      <c r="K161" s="26"/>
      <c r="L161" s="26"/>
      <c r="M161" s="26"/>
      <c r="N161" s="26"/>
      <c r="O161" s="26"/>
    </row>
    <row r="162" spans="1:15" ht="20.25" customHeight="1">
      <c r="A162" s="40"/>
      <c r="B162" s="52"/>
      <c r="C162" s="52" t="s">
        <v>117</v>
      </c>
      <c r="D162" s="24"/>
      <c r="E162" s="24"/>
      <c r="F162" s="24"/>
      <c r="G162" s="24"/>
      <c r="H162" s="26">
        <f>H148+H149+H150+H151+H152+H154</f>
        <v>428224.9</v>
      </c>
      <c r="I162" s="26">
        <f t="shared" ref="I162:N162" si="30">I148+I149+I150+I151+I152+I154</f>
        <v>38444.9</v>
      </c>
      <c r="J162" s="26">
        <f t="shared" si="30"/>
        <v>38444.9</v>
      </c>
      <c r="K162" s="26">
        <f t="shared" si="30"/>
        <v>38444.9</v>
      </c>
      <c r="L162" s="26">
        <f t="shared" si="30"/>
        <v>38444.9</v>
      </c>
      <c r="M162" s="26">
        <f t="shared" si="30"/>
        <v>38444.9</v>
      </c>
      <c r="N162" s="26">
        <f t="shared" si="30"/>
        <v>38444.9</v>
      </c>
      <c r="O162" s="26">
        <f>SUM(H162:N162)</f>
        <v>658894.30000000016</v>
      </c>
    </row>
    <row r="163" spans="1:15" ht="63">
      <c r="A163" s="40"/>
      <c r="B163" s="51"/>
      <c r="C163" s="51" t="s">
        <v>118</v>
      </c>
      <c r="D163" s="23"/>
      <c r="E163" s="23"/>
      <c r="F163" s="23"/>
      <c r="G163" s="23"/>
      <c r="H163" s="26"/>
      <c r="I163" s="26"/>
      <c r="J163" s="26"/>
      <c r="K163" s="26"/>
      <c r="L163" s="26"/>
      <c r="M163" s="26"/>
      <c r="N163" s="26"/>
      <c r="O163" s="26"/>
    </row>
    <row r="164" spans="1:15" ht="53.25" customHeight="1">
      <c r="A164" s="40"/>
      <c r="B164" s="51"/>
      <c r="C164" s="51" t="s">
        <v>119</v>
      </c>
      <c r="D164" s="23"/>
      <c r="E164" s="23"/>
      <c r="F164" s="23"/>
      <c r="G164" s="23"/>
      <c r="H164" s="26"/>
      <c r="I164" s="26"/>
      <c r="J164" s="26"/>
      <c r="K164" s="26"/>
      <c r="L164" s="26"/>
      <c r="M164" s="26"/>
      <c r="N164" s="26"/>
      <c r="O164" s="26"/>
    </row>
    <row r="165" spans="1:15" ht="21" customHeight="1">
      <c r="A165" s="40"/>
      <c r="B165" s="51"/>
      <c r="C165" s="51" t="s">
        <v>29</v>
      </c>
      <c r="D165" s="24"/>
      <c r="E165" s="24"/>
      <c r="F165" s="24"/>
      <c r="G165" s="24"/>
      <c r="H165" s="26">
        <v>1288.2</v>
      </c>
      <c r="I165" s="26">
        <v>1288.2</v>
      </c>
      <c r="J165" s="26">
        <v>1288.2</v>
      </c>
      <c r="K165" s="26">
        <v>1288.2</v>
      </c>
      <c r="L165" s="26">
        <v>1288.2</v>
      </c>
      <c r="M165" s="26">
        <v>1288.2</v>
      </c>
      <c r="N165" s="26">
        <v>1288.2</v>
      </c>
      <c r="O165" s="26">
        <f>SUM(H165:N165)</f>
        <v>9017.4</v>
      </c>
    </row>
    <row r="166" spans="1:15" ht="18.75" customHeight="1">
      <c r="A166" s="40"/>
      <c r="B166" s="51"/>
      <c r="C166" s="51" t="s">
        <v>96</v>
      </c>
      <c r="D166" s="23"/>
      <c r="E166" s="23"/>
      <c r="F166" s="23"/>
      <c r="G166" s="23"/>
      <c r="H166" s="26"/>
      <c r="I166" s="26"/>
      <c r="J166" s="26"/>
      <c r="K166" s="26"/>
      <c r="L166" s="26"/>
      <c r="M166" s="26"/>
      <c r="N166" s="26"/>
      <c r="O166" s="26"/>
    </row>
    <row r="167" spans="1:15" ht="37.5" customHeight="1">
      <c r="A167" s="56" t="s">
        <v>128</v>
      </c>
      <c r="B167" s="41"/>
      <c r="C167" s="137" t="s">
        <v>72</v>
      </c>
      <c r="D167" s="138"/>
      <c r="E167" s="138"/>
      <c r="F167" s="138"/>
      <c r="G167" s="138"/>
      <c r="H167" s="138"/>
      <c r="I167" s="138"/>
      <c r="J167" s="138"/>
      <c r="K167" s="138"/>
      <c r="L167" s="138"/>
      <c r="M167" s="138"/>
      <c r="N167" s="138"/>
      <c r="O167" s="139"/>
    </row>
    <row r="168" spans="1:15" ht="20.25" customHeight="1">
      <c r="A168" s="141"/>
      <c r="B168" s="51" t="s">
        <v>72</v>
      </c>
      <c r="C168" s="153" t="s">
        <v>90</v>
      </c>
      <c r="D168" s="62"/>
      <c r="E168" s="63"/>
      <c r="F168" s="62"/>
      <c r="G168" s="47"/>
      <c r="H168" s="26">
        <v>217848.40000000002</v>
      </c>
      <c r="I168" s="26">
        <v>225531.8</v>
      </c>
      <c r="J168" s="26">
        <v>232989.8</v>
      </c>
      <c r="K168" s="26">
        <v>242309.39199999999</v>
      </c>
      <c r="L168" s="26">
        <v>252001.76767999999</v>
      </c>
      <c r="M168" s="26">
        <v>262081.83838720003</v>
      </c>
      <c r="N168" s="26">
        <v>272565.11192268803</v>
      </c>
      <c r="O168" s="26">
        <v>1705328.1099898883</v>
      </c>
    </row>
    <row r="169" spans="1:15" ht="32.25" customHeight="1">
      <c r="A169" s="142"/>
      <c r="B169" s="51"/>
      <c r="C169" s="154"/>
      <c r="D169" s="62">
        <v>828</v>
      </c>
      <c r="E169" s="63" t="s">
        <v>135</v>
      </c>
      <c r="F169" s="62" t="s">
        <v>164</v>
      </c>
      <c r="G169" s="74" t="s">
        <v>170</v>
      </c>
      <c r="H169" s="26">
        <v>38970.1</v>
      </c>
      <c r="I169" s="26">
        <v>40131.1</v>
      </c>
      <c r="J169" s="26">
        <v>41527.1</v>
      </c>
      <c r="K169" s="26">
        <v>43188.184000000001</v>
      </c>
      <c r="L169" s="26">
        <v>44915.711360000001</v>
      </c>
      <c r="M169" s="26">
        <v>46712.339814400002</v>
      </c>
      <c r="N169" s="26">
        <v>48580.833406976002</v>
      </c>
      <c r="O169" s="26">
        <v>304025.36858137604</v>
      </c>
    </row>
    <row r="170" spans="1:15" ht="32.25" customHeight="1">
      <c r="A170" s="142"/>
      <c r="B170" s="51"/>
      <c r="C170" s="154"/>
      <c r="D170" s="62">
        <v>828</v>
      </c>
      <c r="E170" s="63" t="s">
        <v>165</v>
      </c>
      <c r="F170" s="62" t="s">
        <v>166</v>
      </c>
      <c r="G170" s="74" t="s">
        <v>171</v>
      </c>
      <c r="H170" s="26">
        <v>143328</v>
      </c>
      <c r="I170" s="26">
        <v>148465</v>
      </c>
      <c r="J170" s="26">
        <v>153218</v>
      </c>
      <c r="K170" s="26">
        <v>159346.72</v>
      </c>
      <c r="L170" s="26">
        <v>165720.5888</v>
      </c>
      <c r="M170" s="26">
        <v>172349.41235200001</v>
      </c>
      <c r="N170" s="26">
        <v>179243.38884608002</v>
      </c>
      <c r="O170" s="26">
        <v>1121671.1099980799</v>
      </c>
    </row>
    <row r="171" spans="1:15" ht="34.5" customHeight="1">
      <c r="A171" s="143"/>
      <c r="B171" s="51"/>
      <c r="C171" s="155"/>
      <c r="D171" s="62">
        <v>828</v>
      </c>
      <c r="E171" s="63" t="s">
        <v>135</v>
      </c>
      <c r="F171" s="62" t="s">
        <v>166</v>
      </c>
      <c r="G171" s="74" t="s">
        <v>170</v>
      </c>
      <c r="H171" s="26">
        <v>35550.300000000003</v>
      </c>
      <c r="I171" s="26">
        <v>36935.699999999997</v>
      </c>
      <c r="J171" s="26">
        <v>38244.699999999997</v>
      </c>
      <c r="K171" s="26">
        <v>39774.487999999998</v>
      </c>
      <c r="L171" s="26">
        <v>41365.467519999998</v>
      </c>
      <c r="M171" s="26">
        <v>43020.086220799996</v>
      </c>
      <c r="N171" s="26">
        <v>44740.889669632001</v>
      </c>
      <c r="O171" s="26">
        <v>279631.63141043199</v>
      </c>
    </row>
    <row r="172" spans="1:15" ht="31.5">
      <c r="A172" s="40"/>
      <c r="B172" s="51"/>
      <c r="C172" s="51" t="s">
        <v>115</v>
      </c>
      <c r="D172" s="23"/>
      <c r="E172" s="23"/>
      <c r="F172" s="23"/>
      <c r="G172" s="23"/>
      <c r="H172" s="26"/>
      <c r="I172" s="26"/>
      <c r="J172" s="26"/>
      <c r="K172" s="26"/>
      <c r="L172" s="26"/>
      <c r="M172" s="26"/>
      <c r="N172" s="26"/>
      <c r="O172" s="26"/>
    </row>
    <row r="173" spans="1:15" ht="31.5">
      <c r="A173" s="40"/>
      <c r="B173" s="51"/>
      <c r="C173" s="51" t="s">
        <v>116</v>
      </c>
      <c r="D173" s="24"/>
      <c r="E173" s="24"/>
      <c r="F173" s="24"/>
      <c r="G173" s="24"/>
      <c r="H173" s="26"/>
      <c r="I173" s="26"/>
      <c r="J173" s="26"/>
      <c r="K173" s="26"/>
      <c r="L173" s="26"/>
      <c r="M173" s="26"/>
      <c r="N173" s="26"/>
      <c r="O173" s="26"/>
    </row>
    <row r="174" spans="1:15" ht="19.5" customHeight="1">
      <c r="A174" s="40"/>
      <c r="B174" s="52"/>
      <c r="C174" s="52" t="s">
        <v>117</v>
      </c>
      <c r="D174" s="24"/>
      <c r="E174" s="24"/>
      <c r="F174" s="24"/>
      <c r="G174" s="24"/>
      <c r="H174" s="26"/>
      <c r="I174" s="26"/>
      <c r="J174" s="26"/>
      <c r="K174" s="26"/>
      <c r="L174" s="26"/>
      <c r="M174" s="26"/>
      <c r="N174" s="26"/>
      <c r="O174" s="26"/>
    </row>
    <row r="175" spans="1:15" ht="63">
      <c r="A175" s="40"/>
      <c r="B175" s="51"/>
      <c r="C175" s="51" t="s">
        <v>118</v>
      </c>
      <c r="D175" s="23"/>
      <c r="E175" s="23"/>
      <c r="F175" s="23"/>
      <c r="G175" s="23"/>
      <c r="H175" s="26"/>
      <c r="I175" s="26"/>
      <c r="J175" s="26"/>
      <c r="K175" s="26"/>
      <c r="L175" s="26"/>
      <c r="M175" s="26"/>
      <c r="N175" s="26"/>
      <c r="O175" s="26"/>
    </row>
    <row r="176" spans="1:15" ht="51.75" customHeight="1">
      <c r="A176" s="40"/>
      <c r="B176" s="51"/>
      <c r="C176" s="51" t="s">
        <v>119</v>
      </c>
      <c r="D176" s="23"/>
      <c r="E176" s="23"/>
      <c r="F176" s="23"/>
      <c r="G176" s="23"/>
      <c r="H176" s="26"/>
      <c r="I176" s="26"/>
      <c r="J176" s="26"/>
      <c r="K176" s="26"/>
      <c r="L176" s="26"/>
      <c r="M176" s="26"/>
      <c r="N176" s="26"/>
      <c r="O176" s="26"/>
    </row>
    <row r="177" spans="1:15" ht="20.25" customHeight="1">
      <c r="A177" s="40"/>
      <c r="B177" s="51"/>
      <c r="C177" s="51" t="s">
        <v>29</v>
      </c>
      <c r="D177" s="24"/>
      <c r="E177" s="24"/>
      <c r="F177" s="24"/>
      <c r="G177" s="24"/>
      <c r="H177" s="26"/>
      <c r="I177" s="26"/>
      <c r="J177" s="26"/>
      <c r="K177" s="26"/>
      <c r="L177" s="26"/>
      <c r="M177" s="26"/>
      <c r="N177" s="26"/>
      <c r="O177" s="26"/>
    </row>
    <row r="178" spans="1:15" ht="22.5" customHeight="1">
      <c r="A178" s="40"/>
      <c r="B178" s="51"/>
      <c r="C178" s="51" t="s">
        <v>96</v>
      </c>
      <c r="D178" s="23"/>
      <c r="E178" s="23"/>
      <c r="F178" s="23"/>
      <c r="G178" s="23"/>
      <c r="H178" s="26"/>
      <c r="I178" s="26"/>
      <c r="J178" s="26"/>
      <c r="K178" s="26"/>
      <c r="L178" s="26"/>
      <c r="M178" s="26"/>
      <c r="N178" s="26"/>
      <c r="O178" s="26"/>
    </row>
  </sheetData>
  <mergeCells count="51">
    <mergeCell ref="A168:A171"/>
    <mergeCell ref="C168:C171"/>
    <mergeCell ref="A118:A122"/>
    <mergeCell ref="C131:C138"/>
    <mergeCell ref="A131:A137"/>
    <mergeCell ref="A151:A159"/>
    <mergeCell ref="C147:C150"/>
    <mergeCell ref="C151:C159"/>
    <mergeCell ref="A66:A73"/>
    <mergeCell ref="C66:C73"/>
    <mergeCell ref="C146:O146"/>
    <mergeCell ref="C167:O167"/>
    <mergeCell ref="C90:O90"/>
    <mergeCell ref="C99:O99"/>
    <mergeCell ref="C108:O108"/>
    <mergeCell ref="C117:O117"/>
    <mergeCell ref="C130:O130"/>
    <mergeCell ref="C118:C122"/>
    <mergeCell ref="A147:A150"/>
    <mergeCell ref="A51:A52"/>
    <mergeCell ref="B51:B52"/>
    <mergeCell ref="C51:C52"/>
    <mergeCell ref="C54:O54"/>
    <mergeCell ref="D51:G51"/>
    <mergeCell ref="D52:G52"/>
    <mergeCell ref="B21:B24"/>
    <mergeCell ref="B25:B28"/>
    <mergeCell ref="B33:B36"/>
    <mergeCell ref="B37:B40"/>
    <mergeCell ref="B29:B32"/>
    <mergeCell ref="H51:O51"/>
    <mergeCell ref="B66:B80"/>
    <mergeCell ref="B56:B64"/>
    <mergeCell ref="C65:O65"/>
    <mergeCell ref="A2:O2"/>
    <mergeCell ref="A3:O3"/>
    <mergeCell ref="A5:A6"/>
    <mergeCell ref="B5:B6"/>
    <mergeCell ref="C5:C6"/>
    <mergeCell ref="B12:C12"/>
    <mergeCell ref="B13:B16"/>
    <mergeCell ref="H5:O5"/>
    <mergeCell ref="B8:B11"/>
    <mergeCell ref="B41:B44"/>
    <mergeCell ref="B45:B48"/>
    <mergeCell ref="B17:B20"/>
    <mergeCell ref="B91:B98"/>
    <mergeCell ref="B100:B107"/>
    <mergeCell ref="B131:B145"/>
    <mergeCell ref="B109:B116"/>
    <mergeCell ref="C81:O81"/>
  </mergeCells>
  <pageMargins left="0.39370078740157483" right="0.39370078740157483" top="0.39370078740157483" bottom="0.39370078740157483" header="0.19685039370078741" footer="0"/>
  <pageSetup paperSize="9" scale="60" firstPageNumber="10" fitToHeight="1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2. Показатели ГП УТОЧ</vt:lpstr>
      <vt:lpstr>3. Показатели ГП_по месяцам</vt:lpstr>
      <vt:lpstr>5. Финансовое обеспечение ГП</vt:lpstr>
      <vt:lpstr>'2. Показатели ГП УТОЧ'!Заголовки_для_печати</vt:lpstr>
      <vt:lpstr>'5. Финансовое обеспечение ГП'!Заголовки_для_печати</vt:lpstr>
      <vt:lpstr>'2. Показатели ГП УТОЧ'!Область_печати</vt:lpstr>
      <vt:lpstr>'3. Показатели ГП_по месяцам'!Область_печати</vt:lpstr>
      <vt:lpstr>'5. Финансовое обеспечение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2024-05-03T08:51:03Z</cp:lastPrinted>
  <dcterms:created xsi:type="dcterms:W3CDTF">2023-03-30T13:12:42Z</dcterms:created>
  <dcterms:modified xsi:type="dcterms:W3CDTF">2024-05-21T08:14:47Z</dcterms:modified>
</cp:coreProperties>
</file>