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7.11.24 бюдж 25-27+федер УТОЧЧ" sheetId="1" state="visible" r:id="rId3"/>
  </sheets>
  <definedNames>
    <definedName function="false" hidden="false" localSheetId="0" name="_xlnm.Print_Area" vbProcedure="false">'27.11.24 бюдж 25-27+федер УТОЧЧ'!$A$1:$AH$104</definedName>
    <definedName function="false" hidden="false" localSheetId="0" name="_xlnm.Print_Titles" vbProcedure="false">'27.11.24 бюдж 25-27+федер УТОЧЧ'!$6:$9</definedName>
    <definedName function="false" hidden="false" name="вяжущие" vbProcedure="false">#REF!</definedName>
    <definedName function="false" hidden="false" name="вяжущие_по" vbProcedure="false">#REF!</definedName>
    <definedName function="false" hidden="false" name="вяжущие_ср" vbProcedure="false">#REF!</definedName>
    <definedName function="false" hidden="false" name="нов" vbProcedure="false">#REF!</definedName>
    <definedName function="false" hidden="false" name="о" vbProcedure="false">#REF!</definedName>
    <definedName function="false" hidden="false" name="ооо" vbProcedure="false">#REF!</definedName>
    <definedName function="false" hidden="false" name="щебень" vbProcedure="false">#REF!</definedName>
    <definedName function="false" hidden="false" name="щебень_по" vbProcedure="false">#REF!</definedName>
    <definedName function="false" hidden="false" name="щебень_ср" vbProcedure="false">#REF!</definedName>
    <definedName function="false" hidden="false" localSheetId="0" name="вяжущие" vbProcedure="false">#REF!</definedName>
    <definedName function="false" hidden="false" localSheetId="0" name="вяжущие_по" vbProcedure="false">#REF!</definedName>
    <definedName function="false" hidden="false" localSheetId="0" name="вяжущие_ср" vbProcedure="false">#REF!</definedName>
    <definedName function="false" hidden="false" localSheetId="0" name="нов" vbProcedure="false">#REF!</definedName>
    <definedName function="false" hidden="false" localSheetId="0" name="о" vbProcedure="false">#REF!</definedName>
    <definedName function="false" hidden="false" localSheetId="0" name="ооо" vbProcedure="false">#REF!</definedName>
    <definedName function="false" hidden="false" localSheetId="0" name="щебень" vbProcedure="false">#REF!</definedName>
    <definedName function="false" hidden="false" localSheetId="0" name="щебень_по" vbProcedure="false">#REF!</definedName>
    <definedName function="false" hidden="false" localSheetId="0" name="щебень_ср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A41" authorId="0">
      <text>
        <r>
          <rPr>
            <sz val="10"/>
            <rFont val="Arial"/>
            <family val="2"/>
          </rPr>
          <t xml:space="preserve">Шеховцова:
</t>
        </r>
      </text>
    </comment>
  </commentList>
</comments>
</file>

<file path=xl/sharedStrings.xml><?xml version="1.0" encoding="utf-8"?>
<sst xmlns="http://schemas.openxmlformats.org/spreadsheetml/2006/main" count="193" uniqueCount="121">
  <si>
    <t xml:space="preserve">                                                                 Приложение № 6                                                                                            к государственной программе Белгородской области «Совершенствование                       и развитие транспортной системы и дорожной сети  Белгородской области»  </t>
  </si>
  <si>
    <t xml:space="preserve">Перечень объектов </t>
  </si>
  <si>
    <t xml:space="preserve">строительства (реконструкции) автомобильных дорог и искусственных дорожных сооружений на них и строительства сетей наружного освещения вдоль автодорог  на 2024 – 2030 годы</t>
  </si>
  <si>
    <t xml:space="preserve">№ п/п</t>
  </si>
  <si>
    <t xml:space="preserve">    Наименование муниципальных районов,       городских и муниципальных округов, объектов</t>
  </si>
  <si>
    <t xml:space="preserve">                       ВСЕГО                                                                               </t>
  </si>
  <si>
    <t xml:space="preserve">                                        2024 год                                                           Предварительные обьёмы финансирования </t>
  </si>
  <si>
    <t xml:space="preserve">                                     2025 год                                            Предварительные обьёмы финансирования </t>
  </si>
  <si>
    <t xml:space="preserve">                                   2026 год                                                              Предварительные обьёмы финансирования </t>
  </si>
  <si>
    <t xml:space="preserve">                                   2027 год                                                           Предварительные обьёмы финансирования </t>
  </si>
  <si>
    <t xml:space="preserve">                                   2028 год                                        Предварительные обьёмы финансирования </t>
  </si>
  <si>
    <t xml:space="preserve">                                         2029 год                                           Предварительные обьёмы финансирования </t>
  </si>
  <si>
    <t xml:space="preserve">                                    2030 год                                         Предварительные обьёмы финансирования </t>
  </si>
  <si>
    <t xml:space="preserve">Протяженность</t>
  </si>
  <si>
    <t xml:space="preserve">Стоимость</t>
  </si>
  <si>
    <t xml:space="preserve">Протяжен-ность</t>
  </si>
  <si>
    <t xml:space="preserve">Всего объём финансирования </t>
  </si>
  <si>
    <t xml:space="preserve">В том числе</t>
  </si>
  <si>
    <t xml:space="preserve">В том числе </t>
  </si>
  <si>
    <t xml:space="preserve">км</t>
  </si>
  <si>
    <t xml:space="preserve">п.м</t>
  </si>
  <si>
    <t xml:space="preserve">тыс. руб.</t>
  </si>
  <si>
    <t xml:space="preserve">км/п.м</t>
  </si>
  <si>
    <t xml:space="preserve">областной бюджет</t>
  </si>
  <si>
    <t xml:space="preserve">федеральный бюджет</t>
  </si>
  <si>
    <t xml:space="preserve">федеральный бюджет </t>
  </si>
  <si>
    <t xml:space="preserve">федеральный бюджет  </t>
  </si>
  <si>
    <t xml:space="preserve">Региональный проект «Региональная и местная дорожная сеть», входящий в национальный проект </t>
  </si>
  <si>
    <t xml:space="preserve">I</t>
  </si>
  <si>
    <t xml:space="preserve">Построено (реконструировано) автомобильных дорог </t>
  </si>
  <si>
    <t xml:space="preserve">ВСЕГО, в том числе</t>
  </si>
  <si>
    <t xml:space="preserve">средства областного бюджета</t>
  </si>
  <si>
    <t xml:space="preserve">субсидии из федерального бюджета</t>
  </si>
  <si>
    <t xml:space="preserve">Город Белгород</t>
  </si>
  <si>
    <t xml:space="preserve">Строительство транспортной развязки                 на км 1+200 автомобильной дороги                    ул. Красноармейская - мкр. Юго-Западный         в г. Белгороде Белгородской области</t>
  </si>
  <si>
    <t xml:space="preserve">Реконструкция подъездной дороги                       от ул. Красноармейская до микрорайона            «Юго-Западный-2» в  г. Белгороде Белгородской  области. II этап: основные работы</t>
  </si>
  <si>
    <t xml:space="preserve">II.</t>
  </si>
  <si>
    <t xml:space="preserve">Построено (реконструировано) искусственных дорожных сооружений </t>
  </si>
  <si>
    <t xml:space="preserve">Алексеевский муниципальный округ</t>
  </si>
  <si>
    <t xml:space="preserve">Реконструкция мостового перехода через реку Черная Калитва на км 0+140 автомобильной дороги «Белгород - Новый Оскол -                       Советское» - Шапорево </t>
  </si>
  <si>
    <t xml:space="preserve"> - /105,6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</si>
  <si>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</si>
  <si>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 xml:space="preserve">0,613 / 24,72</t>
  </si>
  <si>
    <t xml:space="preserve"> - /50,26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</si>
  <si>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</si>
  <si>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</si>
  <si>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 xml:space="preserve"> - / 12,62</t>
  </si>
  <si>
    <t xml:space="preserve">Реконструкция мостового перехода через                   реку Черная Калитва на км 0+140 автодороги  «Белгород - Новый Оскол - Советское» - Шапорево</t>
  </si>
  <si>
    <t xml:space="preserve">0,282 / 105,6</t>
  </si>
  <si>
    <t xml:space="preserve">Белгородский район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</si>
  <si>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</si>
  <si>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 xml:space="preserve"> </t>
  </si>
  <si>
    <t xml:space="preserve">Строительство автодороги Северо-Восточный обход Белгорода — ул. Магистральная                в п. Северный (III этап)</t>
  </si>
  <si>
    <t xml:space="preserve">Реконструкция транспортной развязки                на км 0+000 автодороги «Северо - Западный обход города Белгорода» со строительством съезда к ул. Магистральная в п. Северный                       </t>
  </si>
  <si>
    <t xml:space="preserve">Строительство подъездной дороги (автомобильная дорога «Спутник —               ул. Сумская — ул. Чичерина — Ротонда» -        п. Северный)                </t>
  </si>
  <si>
    <t xml:space="preserve">город Белгород</t>
  </si>
  <si>
    <t xml:space="preserve">    </t>
  </si>
  <si>
    <t xml:space="preserve"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</si>
  <si>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</si>
  <si>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 xml:space="preserve">Строительство автомобильной дороги                  от мкр. Новый-2 до ул. Костюкова                     в г. Белгороде</t>
  </si>
  <si>
    <t xml:space="preserve"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</si>
  <si>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 xml:space="preserve">Строительство мостового перехода                                              через р. Северский Донец в г. Белгороде</t>
  </si>
  <si>
    <t xml:space="preserve">Борисовский район</t>
  </si>
  <si>
    <t xml:space="preserve">Валуйский муниципальный округ</t>
  </si>
  <si>
    <t xml:space="preserve">Строительство автомобильной дороги                 «Обход с. Солоти»</t>
  </si>
  <si>
    <t xml:space="preserve">Вейделевский район</t>
  </si>
  <si>
    <t xml:space="preserve">Строительство автодороги Белый Колодезь - Лозная в Вейделевском и Ровеньском районах</t>
  </si>
  <si>
    <t xml:space="preserve">      </t>
  </si>
  <si>
    <t xml:space="preserve">Грайворонский муниципальный округ</t>
  </si>
  <si>
    <t xml:space="preserve">   </t>
  </si>
  <si>
    <t xml:space="preserve">Реконструкция моста через р. Лозовая                на км 1+500 автомобильной дороги                    Головчино - Антоновка</t>
  </si>
  <si>
    <t xml:space="preserve"> / 50,26</t>
  </si>
  <si>
    <t xml:space="preserve">Губкинский городской округ</t>
  </si>
  <si>
    <t xml:space="preserve">Строительство обхода г. Губкин на участке        км 61+900 - км 68+260 автодороги Короча - Губкин - граница Курской области</t>
  </si>
  <si>
    <t xml:space="preserve">Ивнянский район</t>
  </si>
  <si>
    <t xml:space="preserve">Корочанский район</t>
  </si>
  <si>
    <t xml:space="preserve">Строительство автомобильной дороги                 «Обход с. Мазикино»</t>
  </si>
  <si>
    <t xml:space="preserve">Красногвардейский район</t>
  </si>
  <si>
    <t xml:space="preserve">Краснояружский район</t>
  </si>
  <si>
    <t xml:space="preserve">Строительство автодороги Колотиловка - Репяховка</t>
  </si>
  <si>
    <t xml:space="preserve">Прохоровский район</t>
  </si>
  <si>
    <t xml:space="preserve">Ракитянский район</t>
  </si>
  <si>
    <t xml:space="preserve">Ровеньский район</t>
  </si>
  <si>
    <t xml:space="preserve">Реконструкция мостового перехода через реку Лозовая на км 0+900 автодороги Подъезд            к селу Лозная в Ровеньском районе</t>
  </si>
  <si>
    <t xml:space="preserve">0,430 / 24,72</t>
  </si>
  <si>
    <t xml:space="preserve">Строительство автомобильной дороги                 «Обход п. Ровеньки»</t>
  </si>
  <si>
    <t xml:space="preserve">Реконструкция автомобильной дороги Еремовка - Ровеньки - Нижняя Серебрянка</t>
  </si>
  <si>
    <t xml:space="preserve">Старооскольский городской округ</t>
  </si>
  <si>
    <t xml:space="preserve">Чернянский район</t>
  </si>
  <si>
    <t xml:space="preserve"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</si>
  <si>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 xml:space="preserve">Строительство транспортной развязки                 на км 48+675 автодороги Короча - Чернянка - Красное</t>
  </si>
  <si>
    <t xml:space="preserve">Строительство автодороги п. Чернянка -             с. Волоконовка (II пусковой комплекс,               км 3+000 - км 19+500)</t>
  </si>
  <si>
    <t xml:space="preserve">Строительство автодороги Волково - Копцево в Чернянском районе и Губкинском городском округе  </t>
  </si>
  <si>
    <t xml:space="preserve">217 млн по сво</t>
  </si>
  <si>
    <t xml:space="preserve">Шебекинский муниципальный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</si>
  <si>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</si>
  <si>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 xml:space="preserve">Яковлевский муниципальный округ</t>
  </si>
  <si>
    <t xml:space="preserve">Строительство автодороги между с. Казачье Прохоровского района и с. Верхний Ольшанец Яковлевского городского округа</t>
  </si>
  <si>
    <t xml:space="preserve">февраль 2022 года</t>
  </si>
  <si>
    <t xml:space="preserve">Строительство подъездной дороги                       к мусоросортировочному комплексу                  и полигону на территории Яковлевского городского округа </t>
  </si>
  <si>
    <t xml:space="preserve">Построено сетей наружного освещения вдоль автодорог                                                                                       </t>
  </si>
  <si>
    <t xml:space="preserve">ВСЕГО средств областного бюджета</t>
  </si>
  <si>
    <t xml:space="preserve">Власов - Папушин, км 0+000 - км 2+800 (Власов, Папушин)</t>
  </si>
  <si>
    <t xml:space="preserve">Белгород - Никольское - «Крым» -                        Ясные Зори - Архангельское, км 2+700 -            км 5+600 (Таврово)</t>
  </si>
  <si>
    <t xml:space="preserve">Белгород - Никольское - «Крым» -                       Ясные Зори - Архангельское, км 12+400 -          км 16+800                                                                             </t>
  </si>
  <si>
    <t xml:space="preserve">Бессоновка - Солохи - Стригуны,                         км 0+000 - км 0+500; км 2+800 - км 3+500;       км 6+800 - км 12+400  (Бессоновка, Орловка, Солохи)</t>
  </si>
  <si>
    <t xml:space="preserve">Борисовка - Хотмыжск - Никитское - Русская Березовка, км 0+000 - км 6+300                            (п. Борисовка - с. Беленькое)</t>
  </si>
  <si>
    <t xml:space="preserve">  </t>
  </si>
  <si>
    <t xml:space="preserve">Бессоновка - Солохи - Стригуны, км 12+400 - км 15+400; км 22+900 - км 23+800 (Новоалександровка, Стригуны)</t>
  </si>
  <si>
    <t xml:space="preserve">Борисовка - Хотмыжск - Никитское - Русская Березовка, км 8+800 - км 11+700; км 17+900 - км 20+100; км 23+500 - км 25+700; км 28+300 - км 28+900 (Хотмыжск, Акулиновка, Никитское, Русская Березовка)</t>
  </si>
  <si>
    <r>
      <rPr>
        <sz val="26"/>
        <rFont val="Times New Roman"/>
        <family val="1"/>
        <charset val="204"/>
      </rPr>
      <t xml:space="preserve">«Уразово - Борки - Новопетровка -                       Вериговка» - Кукуевка - Долгое, км 4+100 -      км 6+700; км 8+200 - км 8+800 </t>
    </r>
    <r>
      <rPr>
        <sz val="26"/>
        <color theme="1"/>
        <rFont val="Times New Roman"/>
        <family val="1"/>
        <charset val="204"/>
      </rPr>
      <t xml:space="preserve">(Кукуевка, Долгое)</t>
    </r>
  </si>
  <si>
    <t xml:space="preserve">«Короча - Губкин - граница Курской области» - Ольховатка, км 0+400 - км 3+000 (Ольховатка)</t>
  </si>
  <si>
    <t xml:space="preserve">«Крым» - Ольховатка, км 9+100 - км 9+600 (Ольховатка)</t>
  </si>
  <si>
    <t xml:space="preserve">«Крым» - Верхопенье - Ивня»  - Новенькое - Богатое, км 1+900 - км 5+700; км 11+800 -          км 12+800  (Новенькое, Богатое)</t>
  </si>
  <si>
    <t xml:space="preserve">«Короча - Чернянка - Красное» - Короткое,         км 3+900 - км 7+100 (Короткое)</t>
  </si>
  <si>
    <t xml:space="preserve">«Крым» - Ивня - Ракитное, км 46+600 -               км 48+400 (Ракитное)</t>
  </si>
  <si>
    <t xml:space="preserve">Федосеевка - Гидроузел,                                        км 0+000 - км 3+100 (Федосеевка)</t>
  </si>
  <si>
    <t xml:space="preserve">«Короча - Чернянка - Красное» - Хитрово - Баклановка,   км 2+900 - км 4+300 (Баклановка)</t>
  </si>
  <si>
    <t xml:space="preserve">Объездная поселка Чернянка, км 0+500 -             км 2+200 (Красный Остров)</t>
  </si>
  <si>
    <t xml:space="preserve">«Старый Оскол - Чернянка - Новый Оскол» - Ездочное - Холки, км 0+000  км 3+600;              км 5+800 - км 7+900 (Ездочное, Холки)</t>
  </si>
  <si>
    <t xml:space="preserve">Бутово - Курская Дуга, км 4+100 - км 5+900 (Бутово)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</si>
</sst>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0.0"/>
    <numFmt numFmtId="167" formatCode="#,##0.0"/>
    <numFmt numFmtId="168" formatCode="#,##0.000"/>
    <numFmt numFmtId="169" formatCode="0.000"/>
    <numFmt numFmtId="170" formatCode="0.00"/>
    <numFmt numFmtId="171" formatCode="#,##0"/>
    <numFmt numFmtId="172" formatCode="#,##0.00"/>
  </numFmts>
  <fonts count="2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b val="true"/>
      <sz val="26"/>
      <name val="Times New Roman"/>
      <family val="1"/>
      <charset val="204"/>
    </font>
    <font>
      <b val="true"/>
      <sz val="28"/>
      <name val="Times New Roman"/>
      <family val="1"/>
      <charset val="204"/>
    </font>
    <font>
      <b val="true"/>
      <sz val="32"/>
      <name val="Times New Roman"/>
      <family val="1"/>
      <charset val="204"/>
    </font>
    <font>
      <b val="true"/>
      <sz val="22"/>
      <name val="Times New Roman"/>
      <family val="1"/>
      <charset val="204"/>
    </font>
    <font>
      <b val="true"/>
      <sz val="19"/>
      <name val="Times New Roman"/>
      <family val="1"/>
      <charset val="204"/>
    </font>
    <font>
      <b val="true"/>
      <sz val="24"/>
      <name val="Times New Roman"/>
      <family val="1"/>
      <charset val="204"/>
    </font>
    <font>
      <b val="true"/>
      <sz val="28"/>
      <color theme="1"/>
      <name val="Times New Roman"/>
      <family val="1"/>
      <charset val="204"/>
    </font>
    <font>
      <b val="true"/>
      <sz val="2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i val="true"/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"/>
      <family val="2"/>
      <charset val="204"/>
    </font>
    <font>
      <sz val="26"/>
      <color theme="1"/>
      <name val="Times New Roman"/>
      <family val="1"/>
      <charset val="204"/>
    </font>
    <font>
      <sz val="26"/>
      <name val="Times New Roman"/>
      <family val="1"/>
      <charset val="1"/>
    </font>
    <font>
      <sz val="12"/>
      <name val="Times New Roman"/>
      <family val="1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23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23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23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8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23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0" borderId="2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4" fillId="0" borderId="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6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6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0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1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0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5" fillId="2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2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2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2" borderId="1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2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9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7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19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16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4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8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7" fillId="0" borderId="4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0" borderId="0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0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5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1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5" fillId="0" borderId="2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2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2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2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5" fillId="0" borderId="4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7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4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21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1" fillId="0" borderId="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23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0" borderId="25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2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23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4" xfId="21"/>
    <cellStyle name="Обычный 4 2 2 2" xfId="22"/>
    <cellStyle name="Обычный_219-пп_Приложение 2" xfId="23"/>
    <cellStyle name="Стиль 1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FQ133"/>
  <sheetViews>
    <sheetView showFormulas="false" showGridLines="true" showRowColHeaders="true" showZeros="true" rightToLeft="false" tabSelected="true" showOutlineSymbols="true" defaultGridColor="true" view="pageBreakPreview" topLeftCell="A53" colorId="64" zoomScale="35" zoomScaleNormal="50" zoomScalePageLayoutView="35" workbookViewId="0">
      <selection pane="topLeft" activeCell="B79" activeCellId="0" sqref="B79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2"/>
    <col collapsed="false" customWidth="true" hidden="false" outlineLevel="0" max="2" min="2" style="2" width="96.14"/>
    <col collapsed="false" customWidth="true" hidden="false" outlineLevel="0" max="3" min="3" style="3" width="18.71"/>
    <col collapsed="false" customWidth="true" hidden="false" outlineLevel="0" max="4" min="4" style="3" width="15.42"/>
    <col collapsed="false" customWidth="true" hidden="false" outlineLevel="0" max="5" min="5" style="3" width="29.14"/>
    <col collapsed="false" customWidth="true" hidden="false" outlineLevel="0" max="6" min="6" style="3" width="21.14"/>
    <col collapsed="false" customWidth="true" hidden="false" outlineLevel="0" max="7" min="7" style="3" width="27.29"/>
    <col collapsed="false" customWidth="true" hidden="false" outlineLevel="0" max="8" min="8" style="3" width="28.14"/>
    <col collapsed="false" customWidth="true" hidden="false" outlineLevel="0" max="9" min="9" style="3" width="26.16"/>
    <col collapsed="false" customWidth="true" hidden="false" outlineLevel="0" max="10" min="10" style="3" width="21.43"/>
    <col collapsed="false" customWidth="true" hidden="false" outlineLevel="0" max="11" min="11" style="3" width="27.57"/>
    <col collapsed="false" customWidth="true" hidden="false" outlineLevel="0" max="12" min="12" style="3" width="27.29"/>
    <col collapsed="false" customWidth="true" hidden="true" outlineLevel="0" max="13" min="13" style="3" width="23"/>
    <col collapsed="false" customWidth="true" hidden="false" outlineLevel="0" max="14" min="14" style="3" width="24.57"/>
    <col collapsed="false" customWidth="true" hidden="false" outlineLevel="0" max="15" min="15" style="3" width="22"/>
    <col collapsed="false" customWidth="true" hidden="false" outlineLevel="0" max="16" min="16" style="3" width="28"/>
    <col collapsed="false" customWidth="true" hidden="false" outlineLevel="0" max="17" min="17" style="3" width="26.86"/>
    <col collapsed="false" customWidth="true" hidden="false" outlineLevel="0" max="18" min="18" style="3" width="26.29"/>
    <col collapsed="false" customWidth="true" hidden="false" outlineLevel="0" max="19" min="19" style="3" width="21.71"/>
    <col collapsed="false" customWidth="true" hidden="false" outlineLevel="0" max="20" min="20" style="3" width="26.57"/>
    <col collapsed="false" customWidth="true" hidden="false" outlineLevel="0" max="21" min="21" style="3" width="26"/>
    <col collapsed="false" customWidth="true" hidden="false" outlineLevel="0" max="22" min="22" style="3" width="26.86"/>
    <col collapsed="false" customWidth="true" hidden="false" outlineLevel="0" max="23" min="23" style="3" width="20"/>
    <col collapsed="false" customWidth="true" hidden="false" outlineLevel="0" max="24" min="24" style="3" width="26.86"/>
    <col collapsed="false" customWidth="true" hidden="false" outlineLevel="0" max="25" min="25" style="3" width="26.29"/>
    <col collapsed="false" customWidth="true" hidden="false" outlineLevel="0" max="26" min="26" style="3" width="27.15"/>
    <col collapsed="false" customWidth="true" hidden="false" outlineLevel="0" max="27" min="27" style="3" width="22.42"/>
    <col collapsed="false" customWidth="true" hidden="false" outlineLevel="0" max="28" min="28" style="3" width="28"/>
    <col collapsed="false" customWidth="true" hidden="false" outlineLevel="0" max="30" min="29" style="3" width="26.29"/>
    <col collapsed="false" customWidth="true" hidden="false" outlineLevel="0" max="31" min="31" style="3" width="20.29"/>
    <col collapsed="false" customWidth="true" hidden="false" outlineLevel="0" max="32" min="32" style="3" width="27.71"/>
    <col collapsed="false" customWidth="true" hidden="false" outlineLevel="0" max="33" min="33" style="3" width="27.42"/>
    <col collapsed="false" customWidth="true" hidden="false" outlineLevel="0" max="34" min="34" style="3" width="26.29"/>
    <col collapsed="false" customWidth="false" hidden="false" outlineLevel="0" max="35" min="35" style="3" width="9.14"/>
    <col collapsed="false" customWidth="true" hidden="false" outlineLevel="0" max="36" min="36" style="3" width="76.86"/>
    <col collapsed="false" customWidth="false" hidden="false" outlineLevel="0" max="16384" min="37" style="3" width="9.14"/>
  </cols>
  <sheetData>
    <row r="1" customFormat="false" ht="111.75" hidden="false" customHeight="true" outlineLevel="0" collapsed="false">
      <c r="F1" s="4"/>
      <c r="G1" s="4"/>
      <c r="H1" s="4"/>
      <c r="I1" s="4"/>
      <c r="J1" s="4"/>
      <c r="K1" s="4"/>
      <c r="L1" s="4"/>
      <c r="M1" s="4"/>
      <c r="N1" s="4"/>
      <c r="O1" s="5"/>
      <c r="P1" s="5"/>
      <c r="AA1" s="6" t="s">
        <v>0</v>
      </c>
      <c r="AB1" s="6"/>
      <c r="AC1" s="6"/>
      <c r="AD1" s="6"/>
      <c r="AE1" s="6"/>
      <c r="AF1" s="6"/>
      <c r="AG1" s="6"/>
      <c r="AH1" s="6"/>
    </row>
    <row r="2" customFormat="false" ht="38.25" hidden="false" customHeight="true" outlineLevel="0" collapsed="false"/>
    <row r="3" s="8" customFormat="true" ht="42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="8" customFormat="true" ht="54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="8" customFormat="true" ht="49.5" hidden="false" customHeight="true" outlineLevel="0" collapsed="false">
      <c r="A5" s="7"/>
      <c r="B5" s="7"/>
      <c r="C5" s="7"/>
      <c r="D5" s="7"/>
      <c r="E5" s="7"/>
      <c r="F5" s="9"/>
      <c r="G5" s="9"/>
      <c r="H5" s="9"/>
      <c r="I5" s="9"/>
      <c r="J5" s="9"/>
      <c r="K5" s="9"/>
      <c r="L5" s="9"/>
      <c r="M5" s="9"/>
      <c r="N5" s="9"/>
      <c r="O5" s="9"/>
    </row>
    <row r="6" customFormat="false" ht="80.25" hidden="false" customHeight="true" outlineLevel="0" collapsed="false">
      <c r="A6" s="10" t="s">
        <v>3</v>
      </c>
      <c r="B6" s="11" t="s">
        <v>4</v>
      </c>
      <c r="C6" s="12" t="s">
        <v>5</v>
      </c>
      <c r="D6" s="12"/>
      <c r="E6" s="12"/>
      <c r="F6" s="13" t="s">
        <v>6</v>
      </c>
      <c r="G6" s="13"/>
      <c r="H6" s="13"/>
      <c r="I6" s="13"/>
      <c r="J6" s="14" t="s">
        <v>7</v>
      </c>
      <c r="K6" s="14"/>
      <c r="L6" s="14"/>
      <c r="M6" s="14"/>
      <c r="N6" s="14"/>
      <c r="O6" s="13" t="s">
        <v>8</v>
      </c>
      <c r="P6" s="13"/>
      <c r="Q6" s="13"/>
      <c r="R6" s="13"/>
      <c r="S6" s="13" t="s">
        <v>9</v>
      </c>
      <c r="T6" s="13"/>
      <c r="U6" s="13"/>
      <c r="V6" s="13"/>
      <c r="W6" s="14" t="s">
        <v>10</v>
      </c>
      <c r="X6" s="14"/>
      <c r="Y6" s="14"/>
      <c r="Z6" s="14"/>
      <c r="AA6" s="14" t="s">
        <v>11</v>
      </c>
      <c r="AB6" s="14"/>
      <c r="AC6" s="14"/>
      <c r="AD6" s="14"/>
      <c r="AE6" s="15" t="s">
        <v>12</v>
      </c>
      <c r="AF6" s="15"/>
      <c r="AG6" s="15"/>
      <c r="AH6" s="15"/>
    </row>
    <row r="7" customFormat="false" ht="87.75" hidden="false" customHeight="true" outlineLevel="0" collapsed="false">
      <c r="A7" s="10"/>
      <c r="B7" s="11"/>
      <c r="C7" s="16" t="s">
        <v>13</v>
      </c>
      <c r="D7" s="16"/>
      <c r="E7" s="16" t="s">
        <v>14</v>
      </c>
      <c r="F7" s="16" t="s">
        <v>15</v>
      </c>
      <c r="G7" s="16" t="s">
        <v>16</v>
      </c>
      <c r="H7" s="16" t="s">
        <v>17</v>
      </c>
      <c r="I7" s="16"/>
      <c r="J7" s="16" t="s">
        <v>15</v>
      </c>
      <c r="K7" s="16" t="s">
        <v>16</v>
      </c>
      <c r="L7" s="16" t="s">
        <v>18</v>
      </c>
      <c r="M7" s="16"/>
      <c r="N7" s="16"/>
      <c r="O7" s="16" t="s">
        <v>15</v>
      </c>
      <c r="P7" s="16" t="s">
        <v>16</v>
      </c>
      <c r="Q7" s="16" t="s">
        <v>18</v>
      </c>
      <c r="R7" s="16"/>
      <c r="S7" s="16" t="s">
        <v>15</v>
      </c>
      <c r="T7" s="16" t="s">
        <v>16</v>
      </c>
      <c r="U7" s="16" t="s">
        <v>18</v>
      </c>
      <c r="V7" s="16"/>
      <c r="W7" s="16" t="s">
        <v>15</v>
      </c>
      <c r="X7" s="16" t="s">
        <v>16</v>
      </c>
      <c r="Y7" s="16" t="s">
        <v>18</v>
      </c>
      <c r="Z7" s="16"/>
      <c r="AA7" s="16" t="s">
        <v>15</v>
      </c>
      <c r="AB7" s="16" t="s">
        <v>16</v>
      </c>
      <c r="AC7" s="16" t="s">
        <v>18</v>
      </c>
      <c r="AD7" s="16"/>
      <c r="AE7" s="16" t="s">
        <v>15</v>
      </c>
      <c r="AF7" s="16" t="s">
        <v>16</v>
      </c>
      <c r="AG7" s="17" t="s">
        <v>18</v>
      </c>
      <c r="AH7" s="17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customFormat="false" ht="89.25" hidden="false" customHeight="true" outlineLevel="0" collapsed="false">
      <c r="A8" s="10"/>
      <c r="B8" s="11"/>
      <c r="C8" s="16" t="s">
        <v>19</v>
      </c>
      <c r="D8" s="16" t="s">
        <v>20</v>
      </c>
      <c r="E8" s="16" t="s">
        <v>21</v>
      </c>
      <c r="F8" s="16" t="s">
        <v>22</v>
      </c>
      <c r="G8" s="16" t="s">
        <v>21</v>
      </c>
      <c r="H8" s="16" t="s">
        <v>23</v>
      </c>
      <c r="I8" s="16" t="s">
        <v>24</v>
      </c>
      <c r="J8" s="16" t="s">
        <v>22</v>
      </c>
      <c r="K8" s="16" t="s">
        <v>21</v>
      </c>
      <c r="L8" s="16" t="s">
        <v>23</v>
      </c>
      <c r="M8" s="16" t="s">
        <v>25</v>
      </c>
      <c r="N8" s="16" t="s">
        <v>25</v>
      </c>
      <c r="O8" s="16" t="s">
        <v>22</v>
      </c>
      <c r="P8" s="16" t="s">
        <v>21</v>
      </c>
      <c r="Q8" s="16" t="s">
        <v>23</v>
      </c>
      <c r="R8" s="16" t="s">
        <v>25</v>
      </c>
      <c r="S8" s="16" t="s">
        <v>22</v>
      </c>
      <c r="T8" s="16" t="s">
        <v>21</v>
      </c>
      <c r="U8" s="16" t="s">
        <v>23</v>
      </c>
      <c r="V8" s="16" t="s">
        <v>25</v>
      </c>
      <c r="W8" s="16" t="s">
        <v>22</v>
      </c>
      <c r="X8" s="16" t="s">
        <v>21</v>
      </c>
      <c r="Y8" s="16" t="s">
        <v>23</v>
      </c>
      <c r="Z8" s="16" t="s">
        <v>25</v>
      </c>
      <c r="AA8" s="16" t="s">
        <v>22</v>
      </c>
      <c r="AB8" s="16" t="s">
        <v>21</v>
      </c>
      <c r="AC8" s="16" t="s">
        <v>23</v>
      </c>
      <c r="AD8" s="16" t="s">
        <v>25</v>
      </c>
      <c r="AE8" s="16" t="s">
        <v>22</v>
      </c>
      <c r="AF8" s="16" t="s">
        <v>21</v>
      </c>
      <c r="AG8" s="16" t="s">
        <v>23</v>
      </c>
      <c r="AH8" s="17" t="s">
        <v>26</v>
      </c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  <row r="9" customFormat="false" ht="55.5" hidden="false" customHeight="true" outlineLevel="0" collapsed="false">
      <c r="A9" s="19" t="n">
        <v>1</v>
      </c>
      <c r="B9" s="20" t="n">
        <v>2</v>
      </c>
      <c r="C9" s="20" t="n">
        <v>3</v>
      </c>
      <c r="D9" s="20" t="n">
        <v>4</v>
      </c>
      <c r="E9" s="20" t="n">
        <v>5</v>
      </c>
      <c r="F9" s="20" t="n">
        <v>6</v>
      </c>
      <c r="G9" s="20" t="n">
        <v>7</v>
      </c>
      <c r="H9" s="20" t="n">
        <v>8</v>
      </c>
      <c r="I9" s="20" t="n">
        <v>9</v>
      </c>
      <c r="J9" s="20" t="n">
        <v>10</v>
      </c>
      <c r="K9" s="20" t="n">
        <v>11</v>
      </c>
      <c r="L9" s="20" t="n">
        <v>12</v>
      </c>
      <c r="M9" s="20" t="n">
        <v>12</v>
      </c>
      <c r="N9" s="20" t="n">
        <v>13</v>
      </c>
      <c r="O9" s="20" t="n">
        <v>14</v>
      </c>
      <c r="P9" s="20" t="n">
        <v>15</v>
      </c>
      <c r="Q9" s="20" t="n">
        <v>16</v>
      </c>
      <c r="R9" s="20" t="n">
        <v>17</v>
      </c>
      <c r="S9" s="20" t="n">
        <v>18</v>
      </c>
      <c r="T9" s="20" t="n">
        <v>19</v>
      </c>
      <c r="U9" s="20" t="n">
        <v>20</v>
      </c>
      <c r="V9" s="20" t="n">
        <v>21</v>
      </c>
      <c r="W9" s="20" t="n">
        <v>22</v>
      </c>
      <c r="X9" s="20" t="n">
        <v>23</v>
      </c>
      <c r="Y9" s="20" t="n">
        <v>24</v>
      </c>
      <c r="Z9" s="20" t="n">
        <v>25</v>
      </c>
      <c r="AA9" s="20" t="n">
        <v>26</v>
      </c>
      <c r="AB9" s="20" t="n">
        <v>27</v>
      </c>
      <c r="AC9" s="20" t="n">
        <v>28</v>
      </c>
      <c r="AD9" s="20" t="n">
        <v>29</v>
      </c>
      <c r="AE9" s="20" t="n">
        <v>30</v>
      </c>
      <c r="AF9" s="20" t="n">
        <v>31</v>
      </c>
      <c r="AG9" s="20" t="n">
        <v>32</v>
      </c>
      <c r="AH9" s="21" t="n">
        <v>33</v>
      </c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</row>
    <row r="10" s="18" customFormat="true" ht="77.25" hidden="false" customHeight="true" outlineLevel="0" collapsed="false">
      <c r="A10" s="22" t="s">
        <v>27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="18" customFormat="true" ht="77.25" hidden="false" customHeight="true" outlineLevel="0" collapsed="false">
      <c r="A11" s="23" t="s">
        <v>28</v>
      </c>
      <c r="B11" s="24" t="s">
        <v>29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</row>
    <row r="12" s="18" customFormat="true" ht="62.25" hidden="false" customHeight="true" outlineLevel="0" collapsed="false">
      <c r="A12" s="25"/>
      <c r="B12" s="26" t="s">
        <v>30</v>
      </c>
      <c r="C12" s="27" t="n">
        <f aca="false">SUM(C16:C17)</f>
        <v>2.703</v>
      </c>
      <c r="D12" s="28"/>
      <c r="E12" s="27" t="n">
        <f aca="false">SUM(E16:E17)</f>
        <v>2200437.3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7" t="n">
        <f aca="false">SUM(P16:P17)</f>
        <v>843158</v>
      </c>
      <c r="Q12" s="27" t="n">
        <f aca="false">SUM(Q16:Q17)</f>
        <v>101179</v>
      </c>
      <c r="R12" s="27" t="n">
        <f aca="false">SUM(R16:R17)</f>
        <v>741979</v>
      </c>
      <c r="S12" s="29" t="n">
        <f aca="false">SUM(S16:S17)</f>
        <v>2.703</v>
      </c>
      <c r="T12" s="27" t="n">
        <f aca="false">SUM(T16:T17)</f>
        <v>1357279.3</v>
      </c>
      <c r="U12" s="27" t="n">
        <f aca="false">SUM(U16:U17)</f>
        <v>244310.3</v>
      </c>
      <c r="V12" s="27" t="n">
        <f aca="false">SUM(V16:V17)</f>
        <v>1112969</v>
      </c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30"/>
    </row>
    <row r="13" s="18" customFormat="true" ht="62.25" hidden="false" customHeight="true" outlineLevel="0" collapsed="false">
      <c r="A13" s="25"/>
      <c r="B13" s="26" t="s">
        <v>31</v>
      </c>
      <c r="C13" s="28"/>
      <c r="D13" s="28"/>
      <c r="E13" s="27" t="n">
        <f aca="false">Q12+U12</f>
        <v>345489.3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30"/>
    </row>
    <row r="14" s="18" customFormat="true" ht="69" hidden="false" customHeight="true" outlineLevel="0" collapsed="false">
      <c r="A14" s="25"/>
      <c r="B14" s="26" t="s">
        <v>32</v>
      </c>
      <c r="C14" s="28"/>
      <c r="D14" s="28"/>
      <c r="E14" s="27" t="n">
        <f aca="false">R12+V12</f>
        <v>1854948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30"/>
    </row>
    <row r="15" s="18" customFormat="true" ht="62.25" hidden="false" customHeight="true" outlineLevel="0" collapsed="false">
      <c r="A15" s="31" t="s">
        <v>33</v>
      </c>
      <c r="B15" s="31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30"/>
    </row>
    <row r="16" s="18" customFormat="true" ht="165" hidden="false" customHeight="false" outlineLevel="0" collapsed="false">
      <c r="A16" s="32" t="n">
        <v>1</v>
      </c>
      <c r="B16" s="33" t="s">
        <v>34</v>
      </c>
      <c r="C16" s="34" t="n">
        <v>0.339</v>
      </c>
      <c r="D16" s="35"/>
      <c r="E16" s="36" t="n">
        <f aca="false">P16+T16</f>
        <v>909455</v>
      </c>
      <c r="F16" s="37"/>
      <c r="G16" s="37"/>
      <c r="H16" s="37"/>
      <c r="I16" s="37"/>
      <c r="J16" s="37"/>
      <c r="K16" s="27"/>
      <c r="L16" s="36"/>
      <c r="M16" s="36"/>
      <c r="N16" s="36"/>
      <c r="O16" s="38"/>
      <c r="P16" s="27" t="n">
        <f aca="false">Q16+R16</f>
        <v>348483</v>
      </c>
      <c r="Q16" s="36" t="n">
        <v>41818</v>
      </c>
      <c r="R16" s="36" t="n">
        <v>306665</v>
      </c>
      <c r="S16" s="38" t="n">
        <f aca="false">C16</f>
        <v>0.339</v>
      </c>
      <c r="T16" s="27" t="n">
        <f aca="false">U16+V16</f>
        <v>560972</v>
      </c>
      <c r="U16" s="36" t="n">
        <v>100975</v>
      </c>
      <c r="V16" s="36" t="n">
        <v>459997</v>
      </c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30"/>
    </row>
    <row r="17" s="18" customFormat="true" ht="169.5" hidden="false" customHeight="true" outlineLevel="0" collapsed="false">
      <c r="A17" s="32" t="n">
        <v>2</v>
      </c>
      <c r="B17" s="33" t="s">
        <v>35</v>
      </c>
      <c r="C17" s="34" t="n">
        <v>2.364</v>
      </c>
      <c r="D17" s="35"/>
      <c r="E17" s="36" t="n">
        <f aca="false">P17+T17</f>
        <v>1290982.3</v>
      </c>
      <c r="F17" s="37"/>
      <c r="G17" s="37"/>
      <c r="H17" s="37"/>
      <c r="I17" s="37"/>
      <c r="J17" s="37"/>
      <c r="K17" s="27"/>
      <c r="L17" s="36"/>
      <c r="M17" s="39"/>
      <c r="N17" s="36"/>
      <c r="O17" s="37"/>
      <c r="P17" s="27" t="n">
        <f aca="false">Q17+R17</f>
        <v>494675</v>
      </c>
      <c r="Q17" s="36" t="n">
        <v>59361</v>
      </c>
      <c r="R17" s="36" t="n">
        <v>435314</v>
      </c>
      <c r="S17" s="38" t="n">
        <f aca="false">C17</f>
        <v>2.364</v>
      </c>
      <c r="T17" s="27" t="n">
        <f aca="false">U17+V17</f>
        <v>796307.3</v>
      </c>
      <c r="U17" s="36" t="n">
        <v>143335.3</v>
      </c>
      <c r="V17" s="36" t="n">
        <v>652972</v>
      </c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30"/>
    </row>
    <row r="18" s="18" customFormat="true" ht="77.25" hidden="false" customHeight="true" outlineLevel="0" collapsed="false">
      <c r="A18" s="23" t="s">
        <v>36</v>
      </c>
      <c r="B18" s="24" t="s">
        <v>37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</row>
    <row r="19" s="18" customFormat="true" ht="62.25" hidden="false" customHeight="true" outlineLevel="0" collapsed="false">
      <c r="A19" s="32"/>
      <c r="B19" s="26" t="s">
        <v>31</v>
      </c>
      <c r="C19" s="34"/>
      <c r="D19" s="35"/>
      <c r="E19" s="36"/>
      <c r="F19" s="37"/>
      <c r="G19" s="37"/>
      <c r="H19" s="37"/>
      <c r="I19" s="37"/>
      <c r="J19" s="37"/>
      <c r="K19" s="27"/>
      <c r="L19" s="36"/>
      <c r="M19" s="39"/>
      <c r="N19" s="36"/>
      <c r="O19" s="37"/>
      <c r="P19" s="27"/>
      <c r="Q19" s="36"/>
      <c r="R19" s="36"/>
      <c r="S19" s="38"/>
      <c r="T19" s="27"/>
      <c r="U19" s="36"/>
      <c r="V19" s="36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30"/>
    </row>
    <row r="20" s="18" customFormat="true" ht="62.25" hidden="false" customHeight="true" outlineLevel="0" collapsed="false">
      <c r="A20" s="40" t="s">
        <v>38</v>
      </c>
      <c r="B20" s="40"/>
      <c r="C20" s="34"/>
      <c r="D20" s="35"/>
      <c r="E20" s="36"/>
      <c r="F20" s="37"/>
      <c r="G20" s="37"/>
      <c r="H20" s="37"/>
      <c r="I20" s="37"/>
      <c r="J20" s="37"/>
      <c r="K20" s="27"/>
      <c r="L20" s="36"/>
      <c r="M20" s="39"/>
      <c r="N20" s="36"/>
      <c r="O20" s="37"/>
      <c r="P20" s="27"/>
      <c r="Q20" s="36"/>
      <c r="R20" s="36"/>
      <c r="S20" s="38"/>
      <c r="T20" s="27"/>
      <c r="U20" s="36"/>
      <c r="V20" s="36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30"/>
    </row>
    <row r="21" s="18" customFormat="true" ht="135" hidden="false" customHeight="true" outlineLevel="0" collapsed="false">
      <c r="A21" s="32" t="n">
        <v>1</v>
      </c>
      <c r="B21" s="33" t="s">
        <v>39</v>
      </c>
      <c r="C21" s="28"/>
      <c r="D21" s="37" t="n">
        <v>105.6</v>
      </c>
      <c r="E21" s="36" t="n">
        <v>336000</v>
      </c>
      <c r="F21" s="28"/>
      <c r="G21" s="28"/>
      <c r="H21" s="28"/>
      <c r="I21" s="28"/>
      <c r="J21" s="28"/>
      <c r="K21" s="28"/>
      <c r="L21" s="28"/>
      <c r="M21" s="28"/>
      <c r="N21" s="28"/>
      <c r="O21" s="29" t="s">
        <v>40</v>
      </c>
      <c r="P21" s="27" t="n">
        <f aca="false">E21</f>
        <v>336000</v>
      </c>
      <c r="Q21" s="36" t="n">
        <f aca="false">P21</f>
        <v>336000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30"/>
    </row>
    <row r="22" customFormat="false" ht="92.25" hidden="false" customHeight="true" outlineLevel="0" collapsed="false">
      <c r="A22" s="41" t="s">
        <v>41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</row>
    <row r="23" customFormat="false" ht="63.75" hidden="false" customHeight="true" outlineLevel="0" collapsed="false">
      <c r="A23" s="23" t="s">
        <v>28</v>
      </c>
      <c r="B23" s="42" t="s">
        <v>29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</row>
    <row r="24" customFormat="false" ht="93" hidden="false" customHeight="true" outlineLevel="0" collapsed="false">
      <c r="A24" s="25"/>
      <c r="B24" s="26" t="s">
        <v>30</v>
      </c>
      <c r="C24" s="37" t="n">
        <f aca="false">SUM(C28:C73)</f>
        <v>67.504</v>
      </c>
      <c r="D24" s="37" t="n">
        <f aca="false">SUM(D28:D73)</f>
        <v>87.6</v>
      </c>
      <c r="E24" s="27" t="n">
        <f aca="false">SUM(E28:E73)</f>
        <v>22496683.9764609</v>
      </c>
      <c r="F24" s="27" t="str">
        <f aca="false">F28</f>
        <v> - / 12,62</v>
      </c>
      <c r="G24" s="27" t="n">
        <f aca="false">SUM(G28:G73)</f>
        <v>393898.2</v>
      </c>
      <c r="H24" s="27" t="n">
        <f aca="false">SUM(H28:H73)</f>
        <v>393898.2</v>
      </c>
      <c r="I24" s="27"/>
      <c r="J24" s="27" t="s">
        <v>42</v>
      </c>
      <c r="K24" s="27" t="n">
        <f aca="false">SUM(K28:K73)</f>
        <v>348500.8</v>
      </c>
      <c r="L24" s="27" t="n">
        <f aca="false">SUM(L28:L73)</f>
        <v>348500.8</v>
      </c>
      <c r="M24" s="27" t="n">
        <f aca="false">SUM(M28:M73)</f>
        <v>0</v>
      </c>
      <c r="N24" s="27" t="n">
        <f aca="false">SUM(N28:N73)</f>
        <v>0</v>
      </c>
      <c r="O24" s="29" t="s">
        <v>43</v>
      </c>
      <c r="P24" s="27" t="n">
        <f aca="false">SUM(P28:P73)</f>
        <v>85000</v>
      </c>
      <c r="Q24" s="27" t="n">
        <f aca="false">SUM(Q28:Q73)</f>
        <v>85000</v>
      </c>
      <c r="R24" s="27" t="n">
        <f aca="false">SUM(R28:R73)</f>
        <v>0</v>
      </c>
      <c r="S24" s="29" t="n">
        <f aca="false">SUM(S28:S73)</f>
        <v>3.309</v>
      </c>
      <c r="T24" s="27" t="n">
        <f aca="false">SUM(T28:T73)</f>
        <v>1059760.445328</v>
      </c>
      <c r="U24" s="27" t="n">
        <f aca="false">SUM(U28:U73)</f>
        <v>1059760.445328</v>
      </c>
      <c r="V24" s="27" t="n">
        <f aca="false">SUM(V28:V73)</f>
        <v>0</v>
      </c>
      <c r="W24" s="27" t="n">
        <f aca="false">SUM(W27:W73)</f>
        <v>7.763</v>
      </c>
      <c r="X24" s="27" t="n">
        <f aca="false">SUM(X28:X73)</f>
        <v>6225967.53098004</v>
      </c>
      <c r="Y24" s="27" t="n">
        <f aca="false">SUM(Y28:Y73)</f>
        <v>6225967.53098004</v>
      </c>
      <c r="Z24" s="27" t="n">
        <f aca="false">SUM(Z28:Z73)</f>
        <v>0</v>
      </c>
      <c r="AA24" s="29" t="n">
        <f aca="false">SUM(AA28:AA73)</f>
        <v>18.313</v>
      </c>
      <c r="AB24" s="27" t="n">
        <f aca="false">SUM(AB28:AB73)</f>
        <v>6928999.99999331</v>
      </c>
      <c r="AC24" s="27" t="n">
        <f aca="false">SUM(AC28:AC73)</f>
        <v>6928999.99999331</v>
      </c>
      <c r="AD24" s="27" t="n">
        <f aca="false">SUM(AD28:AD73)</f>
        <v>0</v>
      </c>
      <c r="AE24" s="29" t="n">
        <f aca="false">SUM(AE28:AE73)</f>
        <v>37.506</v>
      </c>
      <c r="AF24" s="27" t="n">
        <f aca="false">SUM(AF28:AF73)</f>
        <v>7454557.00015959</v>
      </c>
      <c r="AG24" s="27" t="n">
        <f aca="false">SUM(AG28:AG73)</f>
        <v>7454557.00015959</v>
      </c>
      <c r="AH24" s="43" t="n">
        <f aca="false">SUM(AH28:AH73)</f>
        <v>0</v>
      </c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</row>
    <row r="25" customFormat="false" ht="65.25" hidden="false" customHeight="true" outlineLevel="0" collapsed="false">
      <c r="A25" s="25"/>
      <c r="B25" s="26" t="s">
        <v>31</v>
      </c>
      <c r="C25" s="28"/>
      <c r="D25" s="28"/>
      <c r="E25" s="27" t="n">
        <f aca="false">G24+K24+P24+T24+X24+AB24+AF24</f>
        <v>22496683.9764609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  <c r="T25" s="27"/>
      <c r="U25" s="27"/>
      <c r="V25" s="27"/>
      <c r="W25" s="27"/>
      <c r="X25" s="27"/>
      <c r="Y25" s="27"/>
      <c r="Z25" s="27"/>
      <c r="AA25" s="29"/>
      <c r="AB25" s="27"/>
      <c r="AC25" s="27"/>
      <c r="AD25" s="27"/>
      <c r="AE25" s="29"/>
      <c r="AF25" s="27"/>
      <c r="AG25" s="27"/>
      <c r="AH25" s="43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</row>
    <row r="26" customFormat="false" ht="68.25" hidden="true" customHeight="true" outlineLevel="0" collapsed="false">
      <c r="A26" s="25"/>
      <c r="B26" s="26" t="s">
        <v>32</v>
      </c>
      <c r="C26" s="28"/>
      <c r="D26" s="28"/>
      <c r="E26" s="27" t="n">
        <f aca="false">I24+N24+R24+V24+Z24+AD24+AH24</f>
        <v>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30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</row>
    <row r="27" s="49" customFormat="true" ht="89.25" hidden="false" customHeight="true" outlineLevel="0" collapsed="false">
      <c r="A27" s="40" t="s">
        <v>38</v>
      </c>
      <c r="B27" s="40"/>
      <c r="C27" s="44"/>
      <c r="D27" s="45"/>
      <c r="E27" s="46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27"/>
      <c r="U27" s="35"/>
      <c r="V27" s="35"/>
      <c r="W27" s="35"/>
      <c r="X27" s="27"/>
      <c r="Y27" s="35"/>
      <c r="Z27" s="35"/>
      <c r="AA27" s="35"/>
      <c r="AB27" s="27"/>
      <c r="AC27" s="35"/>
      <c r="AD27" s="35"/>
      <c r="AE27" s="35"/>
      <c r="AF27" s="27"/>
      <c r="AG27" s="35"/>
      <c r="AH27" s="47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</row>
    <row r="28" s="57" customFormat="true" ht="157.5" hidden="false" customHeight="true" outlineLevel="0" collapsed="false">
      <c r="A28" s="50" t="n">
        <v>1</v>
      </c>
      <c r="B28" s="33" t="s">
        <v>44</v>
      </c>
      <c r="C28" s="51" t="s">
        <v>45</v>
      </c>
      <c r="D28" s="52" t="n">
        <v>12.62</v>
      </c>
      <c r="E28" s="53" t="n">
        <v>88247.8</v>
      </c>
      <c r="F28" s="37" t="s">
        <v>46</v>
      </c>
      <c r="G28" s="27" t="n">
        <f aca="false">E28</f>
        <v>88247.8</v>
      </c>
      <c r="H28" s="36" t="n">
        <f aca="false">G28</f>
        <v>88247.8</v>
      </c>
      <c r="I28" s="37"/>
      <c r="J28" s="54"/>
      <c r="K28" s="37"/>
      <c r="L28" s="37"/>
      <c r="M28" s="37"/>
      <c r="N28" s="55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56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="57" customFormat="true" ht="162.75" hidden="true" customHeight="true" outlineLevel="0" collapsed="false">
      <c r="A29" s="50" t="n">
        <v>2</v>
      </c>
      <c r="B29" s="33" t="s">
        <v>47</v>
      </c>
      <c r="C29" s="58" t="s">
        <v>48</v>
      </c>
      <c r="D29" s="35"/>
      <c r="E29" s="59"/>
      <c r="F29" s="37"/>
      <c r="G29" s="27"/>
      <c r="H29" s="36"/>
      <c r="I29" s="37"/>
      <c r="J29" s="54"/>
      <c r="K29" s="37"/>
      <c r="L29" s="37"/>
      <c r="M29" s="37"/>
      <c r="N29" s="55"/>
      <c r="O29" s="37"/>
      <c r="P29" s="37"/>
      <c r="Q29" s="37"/>
      <c r="R29" s="37"/>
      <c r="S29" s="37"/>
      <c r="T29" s="60"/>
      <c r="U29" s="61"/>
      <c r="V29" s="37"/>
      <c r="W29" s="37"/>
      <c r="X29" s="60"/>
      <c r="Y29" s="61"/>
      <c r="Z29" s="37"/>
      <c r="AA29" s="37"/>
      <c r="AB29" s="37"/>
      <c r="AC29" s="37"/>
      <c r="AD29" s="37"/>
      <c r="AE29" s="37"/>
      <c r="AF29" s="37"/>
      <c r="AG29" s="37"/>
      <c r="AH29" s="56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="57" customFormat="true" ht="63" hidden="false" customHeight="true" outlineLevel="0" collapsed="false">
      <c r="A30" s="31" t="s">
        <v>49</v>
      </c>
      <c r="B30" s="31"/>
      <c r="C30" s="44"/>
      <c r="D30" s="35"/>
      <c r="E30" s="53"/>
      <c r="F30" s="37"/>
      <c r="G30" s="37"/>
      <c r="H30" s="37"/>
      <c r="I30" s="37"/>
      <c r="J30" s="54"/>
      <c r="K30" s="37"/>
      <c r="L30" s="37"/>
      <c r="M30" s="37"/>
      <c r="N30" s="55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56"/>
    </row>
    <row r="31" s="57" customFormat="true" ht="158.25" hidden="false" customHeight="true" outlineLevel="0" collapsed="false">
      <c r="A31" s="50" t="n">
        <v>2</v>
      </c>
      <c r="B31" s="62" t="s">
        <v>50</v>
      </c>
      <c r="C31" s="63" t="n">
        <v>0.613</v>
      </c>
      <c r="D31" s="35"/>
      <c r="E31" s="46" t="n">
        <f aca="false">494759.2-6201.3</f>
        <v>488557.9</v>
      </c>
      <c r="F31" s="37"/>
      <c r="G31" s="27" t="n">
        <f aca="false">100000+150000-8600-38550.1+80000+7000-6000+6734.5+15066</f>
        <v>305650.4</v>
      </c>
      <c r="H31" s="36" t="n">
        <f aca="false">G31</f>
        <v>305650.4</v>
      </c>
      <c r="I31" s="36"/>
      <c r="J31" s="64" t="n">
        <f aca="false">C31</f>
        <v>0.613</v>
      </c>
      <c r="K31" s="27" t="n">
        <f aca="false">E31-G31</f>
        <v>182907.5</v>
      </c>
      <c r="L31" s="36" t="n">
        <f aca="false">K31</f>
        <v>182907.5</v>
      </c>
      <c r="M31" s="37"/>
      <c r="N31" s="55"/>
      <c r="O31" s="37"/>
      <c r="P31" s="37"/>
      <c r="Q31" s="37"/>
      <c r="R31" s="37" t="s">
        <v>51</v>
      </c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56"/>
    </row>
    <row r="32" s="57" customFormat="true" ht="129.75" hidden="false" customHeight="true" outlineLevel="0" collapsed="false">
      <c r="A32" s="50" t="n">
        <v>3</v>
      </c>
      <c r="B32" s="62" t="s">
        <v>52</v>
      </c>
      <c r="C32" s="65" t="n">
        <v>4.1</v>
      </c>
      <c r="D32" s="35"/>
      <c r="E32" s="46" t="n">
        <v>2100000</v>
      </c>
      <c r="F32" s="37"/>
      <c r="G32" s="27"/>
      <c r="H32" s="36"/>
      <c r="I32" s="36"/>
      <c r="J32" s="54"/>
      <c r="K32" s="55"/>
      <c r="L32" s="37"/>
      <c r="M32" s="37"/>
      <c r="N32" s="55"/>
      <c r="O32" s="37"/>
      <c r="P32" s="37"/>
      <c r="Q32" s="37"/>
      <c r="R32" s="37"/>
      <c r="S32" s="37"/>
      <c r="T32" s="37"/>
      <c r="U32" s="37"/>
      <c r="V32" s="37"/>
      <c r="W32" s="37"/>
      <c r="X32" s="60" t="n">
        <v>1000000</v>
      </c>
      <c r="Y32" s="61" t="n">
        <f aca="false">X32</f>
        <v>1000000</v>
      </c>
      <c r="Z32" s="37"/>
      <c r="AA32" s="37" t="n">
        <f aca="false">C32</f>
        <v>4.1</v>
      </c>
      <c r="AB32" s="60" t="n">
        <f aca="false">E32-X32</f>
        <v>1100000</v>
      </c>
      <c r="AC32" s="61" t="n">
        <f aca="false">AB32</f>
        <v>1100000</v>
      </c>
      <c r="AD32" s="37"/>
      <c r="AE32" s="37"/>
      <c r="AF32" s="60"/>
      <c r="AG32" s="61"/>
      <c r="AH32" s="56"/>
    </row>
    <row r="33" s="57" customFormat="true" ht="155.65" hidden="false" customHeight="true" outlineLevel="0" collapsed="false">
      <c r="A33" s="50" t="n">
        <v>4</v>
      </c>
      <c r="B33" s="62" t="s">
        <v>53</v>
      </c>
      <c r="C33" s="65" t="n">
        <v>3.309</v>
      </c>
      <c r="D33" s="35"/>
      <c r="E33" s="46" t="n">
        <f aca="false">964004*1.053*1.044</f>
        <v>1059760.445328</v>
      </c>
      <c r="F33" s="37"/>
      <c r="G33" s="27"/>
      <c r="H33" s="36"/>
      <c r="I33" s="36"/>
      <c r="J33" s="54"/>
      <c r="K33" s="55"/>
      <c r="L33" s="37"/>
      <c r="M33" s="37"/>
      <c r="N33" s="55"/>
      <c r="O33" s="37"/>
      <c r="P33" s="60"/>
      <c r="Q33" s="61"/>
      <c r="R33" s="37"/>
      <c r="S33" s="38" t="n">
        <f aca="false">C33</f>
        <v>3.309</v>
      </c>
      <c r="T33" s="60" t="n">
        <f aca="false">E33</f>
        <v>1059760.445328</v>
      </c>
      <c r="U33" s="61" t="n">
        <f aca="false">T33</f>
        <v>1059760.445328</v>
      </c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56"/>
    </row>
    <row r="34" s="57" customFormat="true" ht="125.75" hidden="false" customHeight="true" outlineLevel="0" collapsed="false">
      <c r="A34" s="50" t="n">
        <v>5</v>
      </c>
      <c r="B34" s="33" t="s">
        <v>54</v>
      </c>
      <c r="C34" s="65" t="n">
        <v>1.391</v>
      </c>
      <c r="D34" s="35"/>
      <c r="E34" s="46" t="n">
        <f aca="false">176658.71*1.146*1.091*1.091*1.078*1.053*1.044*1.044</f>
        <v>298137.978867984</v>
      </c>
      <c r="F34" s="37"/>
      <c r="G34" s="27"/>
      <c r="H34" s="36"/>
      <c r="I34" s="36"/>
      <c r="J34" s="54"/>
      <c r="K34" s="60"/>
      <c r="L34" s="61"/>
      <c r="M34" s="37"/>
      <c r="N34" s="55"/>
      <c r="O34" s="37"/>
      <c r="P34" s="60"/>
      <c r="Q34" s="61"/>
      <c r="R34" s="37"/>
      <c r="S34" s="37"/>
      <c r="T34" s="37"/>
      <c r="U34" s="37"/>
      <c r="V34" s="37"/>
      <c r="W34" s="38" t="n">
        <f aca="false">C34</f>
        <v>1.391</v>
      </c>
      <c r="X34" s="60" t="n">
        <f aca="false">E34</f>
        <v>298137.978867984</v>
      </c>
      <c r="Y34" s="61" t="n">
        <f aca="false">X34</f>
        <v>298137.978867984</v>
      </c>
      <c r="Z34" s="37"/>
      <c r="AA34" s="37"/>
      <c r="AB34" s="37"/>
      <c r="AC34" s="37"/>
      <c r="AD34" s="37"/>
      <c r="AE34" s="37"/>
      <c r="AF34" s="37"/>
      <c r="AG34" s="37"/>
      <c r="AH34" s="56"/>
    </row>
    <row r="35" s="57" customFormat="true" ht="68.25" hidden="false" customHeight="true" outlineLevel="0" collapsed="false">
      <c r="A35" s="31" t="s">
        <v>33</v>
      </c>
      <c r="B35" s="31" t="s">
        <v>55</v>
      </c>
      <c r="C35" s="65"/>
      <c r="D35" s="35"/>
      <c r="E35" s="53"/>
      <c r="F35" s="37"/>
      <c r="G35" s="37"/>
      <c r="H35" s="37"/>
      <c r="I35" s="37"/>
      <c r="J35" s="54"/>
      <c r="K35" s="55"/>
      <c r="L35" s="37"/>
      <c r="M35" s="37"/>
      <c r="N35" s="55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 t="s">
        <v>56</v>
      </c>
      <c r="AC35" s="37"/>
      <c r="AD35" s="37"/>
      <c r="AE35" s="37"/>
      <c r="AF35" s="37"/>
      <c r="AG35" s="37"/>
      <c r="AH35" s="56"/>
    </row>
    <row r="36" s="57" customFormat="true" ht="144.75" hidden="true" customHeight="true" outlineLevel="0" collapsed="false">
      <c r="A36" s="50"/>
      <c r="B36" s="62" t="s">
        <v>57</v>
      </c>
      <c r="C36" s="65"/>
      <c r="D36" s="35"/>
      <c r="E36" s="53"/>
      <c r="F36" s="37"/>
      <c r="G36" s="37"/>
      <c r="H36" s="37"/>
      <c r="I36" s="37"/>
      <c r="J36" s="54"/>
      <c r="K36" s="60"/>
      <c r="L36" s="61"/>
      <c r="M36" s="36"/>
      <c r="N36" s="61"/>
      <c r="O36" s="38"/>
      <c r="P36" s="60"/>
      <c r="Q36" s="61"/>
      <c r="R36" s="36"/>
      <c r="S36" s="38"/>
      <c r="T36" s="60"/>
      <c r="U36" s="61"/>
      <c r="V36" s="61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56"/>
    </row>
    <row r="37" s="57" customFormat="true" ht="127.5" hidden="true" customHeight="true" outlineLevel="0" collapsed="false">
      <c r="A37" s="50"/>
      <c r="B37" s="62" t="s">
        <v>58</v>
      </c>
      <c r="C37" s="65"/>
      <c r="D37" s="35"/>
      <c r="E37" s="46"/>
      <c r="F37" s="37"/>
      <c r="G37" s="37"/>
      <c r="H37" s="37"/>
      <c r="I37" s="37"/>
      <c r="J37" s="54"/>
      <c r="K37" s="60"/>
      <c r="L37" s="61"/>
      <c r="M37" s="39"/>
      <c r="N37" s="61"/>
      <c r="O37" s="37"/>
      <c r="P37" s="60"/>
      <c r="Q37" s="61"/>
      <c r="R37" s="36"/>
      <c r="S37" s="38"/>
      <c r="T37" s="60"/>
      <c r="U37" s="61"/>
      <c r="V37" s="36"/>
      <c r="W37" s="38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6"/>
    </row>
    <row r="38" s="57" customFormat="true" ht="115.5" hidden="false" customHeight="true" outlineLevel="0" collapsed="false">
      <c r="A38" s="50" t="n">
        <v>6</v>
      </c>
      <c r="B38" s="33" t="s">
        <v>59</v>
      </c>
      <c r="C38" s="63" t="n">
        <v>1.564</v>
      </c>
      <c r="D38" s="35"/>
      <c r="E38" s="46" t="n">
        <f aca="false">2277389*1.053*1.044*1.044</f>
        <v>2613765.29473051</v>
      </c>
      <c r="F38" s="66"/>
      <c r="G38" s="66"/>
      <c r="H38" s="66"/>
      <c r="I38" s="66"/>
      <c r="J38" s="54"/>
      <c r="K38" s="67"/>
      <c r="L38" s="37"/>
      <c r="M38" s="68"/>
      <c r="N38" s="69"/>
      <c r="O38" s="37"/>
      <c r="P38" s="60"/>
      <c r="Q38" s="61"/>
      <c r="R38" s="36"/>
      <c r="S38" s="37"/>
      <c r="T38" s="60"/>
      <c r="U38" s="61"/>
      <c r="V38" s="36"/>
      <c r="W38" s="38" t="n">
        <f aca="false">C38</f>
        <v>1.564</v>
      </c>
      <c r="X38" s="60" t="n">
        <f aca="false">E38-T38</f>
        <v>2613765.29473051</v>
      </c>
      <c r="Y38" s="61" t="n">
        <f aca="false">X38-Z38</f>
        <v>2613765.29473051</v>
      </c>
      <c r="Z38" s="36"/>
      <c r="AA38" s="37"/>
      <c r="AB38" s="37"/>
      <c r="AC38" s="37"/>
      <c r="AD38" s="37"/>
      <c r="AE38" s="37"/>
      <c r="AF38" s="37"/>
      <c r="AG38" s="37"/>
      <c r="AH38" s="56"/>
    </row>
    <row r="39" s="57" customFormat="true" ht="206.25" hidden="true" customHeight="true" outlineLevel="0" collapsed="false">
      <c r="A39" s="32" t="n">
        <v>9</v>
      </c>
      <c r="B39" s="33" t="s">
        <v>60</v>
      </c>
      <c r="C39" s="65"/>
      <c r="D39" s="35"/>
      <c r="E39" s="46"/>
      <c r="F39" s="66"/>
      <c r="G39" s="66"/>
      <c r="H39" s="66"/>
      <c r="I39" s="66"/>
      <c r="J39" s="54"/>
      <c r="K39" s="67"/>
      <c r="L39" s="37"/>
      <c r="M39" s="37"/>
      <c r="N39" s="69"/>
      <c r="O39" s="37"/>
      <c r="P39" s="60"/>
      <c r="Q39" s="61"/>
      <c r="R39" s="36"/>
      <c r="S39" s="37"/>
      <c r="T39" s="60"/>
      <c r="U39" s="61"/>
      <c r="V39" s="36"/>
      <c r="W39" s="38"/>
      <c r="X39" s="60"/>
      <c r="Y39" s="61"/>
      <c r="Z39" s="36"/>
      <c r="AA39" s="37"/>
      <c r="AB39" s="37"/>
      <c r="AC39" s="37"/>
      <c r="AD39" s="37"/>
      <c r="AE39" s="37"/>
      <c r="AF39" s="37"/>
      <c r="AG39" s="37"/>
      <c r="AH39" s="56"/>
    </row>
    <row r="40" s="57" customFormat="true" ht="93" hidden="true" customHeight="true" outlineLevel="0" collapsed="false">
      <c r="A40" s="32"/>
      <c r="B40" s="70" t="s">
        <v>61</v>
      </c>
      <c r="C40" s="71"/>
      <c r="D40" s="72"/>
      <c r="E40" s="73"/>
      <c r="F40" s="74"/>
      <c r="G40" s="74"/>
      <c r="H40" s="74"/>
      <c r="I40" s="74"/>
      <c r="J40" s="75"/>
      <c r="K40" s="76"/>
      <c r="L40" s="68"/>
      <c r="M40" s="68"/>
      <c r="N40" s="77"/>
      <c r="O40" s="68"/>
      <c r="P40" s="78"/>
      <c r="Q40" s="79"/>
      <c r="R40" s="80"/>
      <c r="S40" s="68"/>
      <c r="T40" s="78"/>
      <c r="U40" s="79"/>
      <c r="V40" s="80"/>
      <c r="W40" s="81"/>
      <c r="X40" s="78"/>
      <c r="Y40" s="79"/>
      <c r="Z40" s="36"/>
      <c r="AA40" s="37"/>
      <c r="AB40" s="60"/>
      <c r="AC40" s="61"/>
      <c r="AD40" s="37"/>
      <c r="AE40" s="37"/>
      <c r="AF40" s="37"/>
      <c r="AG40" s="37"/>
      <c r="AH40" s="56"/>
    </row>
    <row r="41" s="87" customFormat="true" ht="45" hidden="true" customHeight="true" outlineLevel="0" collapsed="false">
      <c r="A41" s="31" t="s">
        <v>62</v>
      </c>
      <c r="B41" s="31"/>
      <c r="C41" s="65"/>
      <c r="D41" s="35"/>
      <c r="E41" s="53"/>
      <c r="F41" s="82"/>
      <c r="G41" s="82"/>
      <c r="H41" s="82"/>
      <c r="I41" s="82"/>
      <c r="J41" s="83"/>
      <c r="K41" s="82"/>
      <c r="L41" s="82"/>
      <c r="M41" s="82"/>
      <c r="N41" s="84"/>
      <c r="O41" s="82"/>
      <c r="P41" s="82"/>
      <c r="Q41" s="82"/>
      <c r="R41" s="82"/>
      <c r="S41" s="82"/>
      <c r="T41" s="82"/>
      <c r="U41" s="82"/>
      <c r="V41" s="82"/>
      <c r="W41" s="85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6"/>
    </row>
    <row r="42" s="87" customFormat="true" ht="45" hidden="true" customHeight="true" outlineLevel="0" collapsed="false">
      <c r="A42" s="88"/>
      <c r="B42" s="89"/>
      <c r="C42" s="65"/>
      <c r="D42" s="35"/>
      <c r="E42" s="53"/>
      <c r="F42" s="82"/>
      <c r="G42" s="82"/>
      <c r="H42" s="82"/>
      <c r="I42" s="82"/>
      <c r="J42" s="83"/>
      <c r="K42" s="82"/>
      <c r="L42" s="82"/>
      <c r="M42" s="82"/>
      <c r="N42" s="84"/>
      <c r="O42" s="82"/>
      <c r="P42" s="82"/>
      <c r="Q42" s="82"/>
      <c r="R42" s="82"/>
      <c r="S42" s="82"/>
      <c r="T42" s="82"/>
      <c r="U42" s="82"/>
      <c r="V42" s="82"/>
      <c r="W42" s="85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6"/>
    </row>
    <row r="43" s="87" customFormat="true" ht="86.25" hidden="false" customHeight="true" outlineLevel="0" collapsed="false">
      <c r="A43" s="31" t="s">
        <v>63</v>
      </c>
      <c r="B43" s="31"/>
      <c r="C43" s="65"/>
      <c r="D43" s="35"/>
      <c r="E43" s="53"/>
      <c r="F43" s="82"/>
      <c r="G43" s="82"/>
      <c r="H43" s="82"/>
      <c r="I43" s="82"/>
      <c r="J43" s="83"/>
      <c r="K43" s="82"/>
      <c r="L43" s="82"/>
      <c r="M43" s="82"/>
      <c r="N43" s="84"/>
      <c r="O43" s="82"/>
      <c r="P43" s="82"/>
      <c r="Q43" s="82"/>
      <c r="R43" s="82"/>
      <c r="S43" s="82"/>
      <c r="T43" s="82"/>
      <c r="U43" s="82"/>
      <c r="V43" s="82"/>
      <c r="W43" s="85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6"/>
    </row>
    <row r="44" s="87" customFormat="true" ht="85.5" hidden="false" customHeight="true" outlineLevel="0" collapsed="false">
      <c r="A44" s="50" t="n">
        <v>7</v>
      </c>
      <c r="B44" s="62" t="s">
        <v>64</v>
      </c>
      <c r="C44" s="63" t="n">
        <v>3.213</v>
      </c>
      <c r="D44" s="35"/>
      <c r="E44" s="53" t="n">
        <f aca="false">285000</f>
        <v>285000</v>
      </c>
      <c r="F44" s="27"/>
      <c r="G44" s="66"/>
      <c r="H44" s="90"/>
      <c r="I44" s="90"/>
      <c r="J44" s="91"/>
      <c r="K44" s="66"/>
      <c r="L44" s="90"/>
      <c r="M44" s="66"/>
      <c r="N44" s="84"/>
      <c r="O44" s="90"/>
      <c r="P44" s="82"/>
      <c r="Q44" s="82"/>
      <c r="R44" s="82"/>
      <c r="S44" s="37"/>
      <c r="T44" s="60"/>
      <c r="U44" s="61"/>
      <c r="V44" s="82"/>
      <c r="W44" s="38"/>
      <c r="X44" s="60"/>
      <c r="Y44" s="61"/>
      <c r="Z44" s="82"/>
      <c r="AA44" s="37" t="n">
        <f aca="false">C44</f>
        <v>3.213</v>
      </c>
      <c r="AB44" s="60" t="n">
        <f aca="false">E44</f>
        <v>285000</v>
      </c>
      <c r="AC44" s="61" t="n">
        <f aca="false">AB44</f>
        <v>285000</v>
      </c>
      <c r="AD44" s="82"/>
      <c r="AE44" s="82"/>
      <c r="AF44" s="82"/>
      <c r="AG44" s="82"/>
      <c r="AH44" s="86"/>
    </row>
    <row r="45" s="49" customFormat="true" ht="89.55" hidden="false" customHeight="true" outlineLevel="0" collapsed="false">
      <c r="A45" s="31" t="s">
        <v>65</v>
      </c>
      <c r="B45" s="31"/>
      <c r="C45" s="65"/>
      <c r="D45" s="35"/>
      <c r="E45" s="53"/>
      <c r="F45" s="35"/>
      <c r="G45" s="35"/>
      <c r="H45" s="35"/>
      <c r="I45" s="35"/>
      <c r="J45" s="92"/>
      <c r="K45" s="35"/>
      <c r="L45" s="35"/>
      <c r="M45" s="35"/>
      <c r="N45" s="93"/>
      <c r="O45" s="90"/>
      <c r="P45" s="35"/>
      <c r="Q45" s="35"/>
      <c r="R45" s="35"/>
      <c r="S45" s="35"/>
      <c r="T45" s="35"/>
      <c r="U45" s="35"/>
      <c r="V45" s="35"/>
      <c r="W45" s="34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47"/>
    </row>
    <row r="46" s="49" customFormat="true" ht="89.55" hidden="false" customHeight="true" outlineLevel="0" collapsed="false">
      <c r="A46" s="94" t="n">
        <v>8</v>
      </c>
      <c r="B46" s="33" t="s">
        <v>66</v>
      </c>
      <c r="C46" s="95" t="n">
        <v>8.3</v>
      </c>
      <c r="D46" s="96"/>
      <c r="E46" s="53" t="n">
        <f aca="false">C46*80000</f>
        <v>664000</v>
      </c>
      <c r="F46" s="35"/>
      <c r="G46" s="35"/>
      <c r="H46" s="35"/>
      <c r="I46" s="35"/>
      <c r="J46" s="92"/>
      <c r="K46" s="35" t="s">
        <v>67</v>
      </c>
      <c r="L46" s="35"/>
      <c r="M46" s="35"/>
      <c r="N46" s="93"/>
      <c r="O46" s="90"/>
      <c r="P46" s="35"/>
      <c r="Q46" s="35"/>
      <c r="R46" s="35"/>
      <c r="S46" s="35"/>
      <c r="T46" s="97"/>
      <c r="U46" s="61"/>
      <c r="V46" s="35"/>
      <c r="W46" s="38"/>
      <c r="X46" s="97"/>
      <c r="Y46" s="61"/>
      <c r="Z46" s="35"/>
      <c r="AA46" s="38" t="n">
        <f aca="false">C46</f>
        <v>8.3</v>
      </c>
      <c r="AB46" s="97" t="n">
        <f aca="false">E46</f>
        <v>664000</v>
      </c>
      <c r="AC46" s="61" t="n">
        <f aca="false">AB46</f>
        <v>664000</v>
      </c>
      <c r="AD46" s="35"/>
      <c r="AE46" s="38"/>
      <c r="AF46" s="97"/>
      <c r="AG46" s="61"/>
      <c r="AH46" s="47"/>
    </row>
    <row r="47" s="49" customFormat="true" ht="68.25" hidden="false" customHeight="true" outlineLevel="0" collapsed="false">
      <c r="A47" s="31" t="s">
        <v>68</v>
      </c>
      <c r="B47" s="31"/>
      <c r="C47" s="65"/>
      <c r="D47" s="35"/>
      <c r="E47" s="53"/>
      <c r="F47" s="35"/>
      <c r="G47" s="35"/>
      <c r="H47" s="35"/>
      <c r="I47" s="35"/>
      <c r="J47" s="92"/>
      <c r="K47" s="35"/>
      <c r="L47" s="35"/>
      <c r="M47" s="35"/>
      <c r="N47" s="93"/>
      <c r="O47" s="90"/>
      <c r="P47" s="35"/>
      <c r="Q47" s="35"/>
      <c r="R47" s="35"/>
      <c r="S47" s="35"/>
      <c r="T47" s="35" t="s">
        <v>69</v>
      </c>
      <c r="U47" s="35"/>
      <c r="V47" s="35"/>
      <c r="W47" s="34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47"/>
    </row>
    <row r="48" s="49" customFormat="true" ht="112.5" hidden="false" customHeight="true" outlineLevel="0" collapsed="false">
      <c r="A48" s="50" t="n">
        <v>9</v>
      </c>
      <c r="B48" s="33" t="s">
        <v>70</v>
      </c>
      <c r="C48" s="98" t="s">
        <v>71</v>
      </c>
      <c r="D48" s="96" t="n">
        <v>50.26</v>
      </c>
      <c r="E48" s="53" t="n">
        <v>85000</v>
      </c>
      <c r="F48" s="35"/>
      <c r="G48" s="35"/>
      <c r="H48" s="35"/>
      <c r="I48" s="35"/>
      <c r="J48" s="92"/>
      <c r="K48" s="35"/>
      <c r="L48" s="35"/>
      <c r="M48" s="35"/>
      <c r="N48" s="93"/>
      <c r="O48" s="66" t="str">
        <f aca="false">C48</f>
        <v> / 50,26</v>
      </c>
      <c r="P48" s="60" t="n">
        <f aca="false">E48</f>
        <v>85000</v>
      </c>
      <c r="Q48" s="61" t="n">
        <f aca="false">P48</f>
        <v>85000</v>
      </c>
      <c r="R48" s="35"/>
      <c r="S48" s="35"/>
      <c r="T48" s="35"/>
      <c r="U48" s="35"/>
      <c r="V48" s="35"/>
      <c r="W48" s="34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47"/>
    </row>
    <row r="49" s="49" customFormat="true" ht="57" hidden="false" customHeight="true" outlineLevel="0" collapsed="false">
      <c r="A49" s="31" t="s">
        <v>72</v>
      </c>
      <c r="B49" s="31"/>
      <c r="C49" s="65"/>
      <c r="D49" s="35"/>
      <c r="E49" s="53"/>
      <c r="F49" s="35"/>
      <c r="G49" s="35"/>
      <c r="H49" s="35"/>
      <c r="I49" s="35" t="s">
        <v>51</v>
      </c>
      <c r="J49" s="92"/>
      <c r="K49" s="35"/>
      <c r="L49" s="35"/>
      <c r="M49" s="35"/>
      <c r="N49" s="93"/>
      <c r="O49" s="90"/>
      <c r="P49" s="35"/>
      <c r="Q49" s="35"/>
      <c r="R49" s="35"/>
      <c r="S49" s="35"/>
      <c r="T49" s="35"/>
      <c r="U49" s="35"/>
      <c r="V49" s="35"/>
      <c r="W49" s="34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47"/>
    </row>
    <row r="50" s="49" customFormat="true" ht="111.75" hidden="false" customHeight="true" outlineLevel="0" collapsed="false">
      <c r="A50" s="50" t="n">
        <v>10</v>
      </c>
      <c r="B50" s="62" t="s">
        <v>73</v>
      </c>
      <c r="C50" s="95" t="n">
        <v>7.287</v>
      </c>
      <c r="D50" s="96"/>
      <c r="E50" s="53" t="n">
        <v>4000000</v>
      </c>
      <c r="F50" s="35"/>
      <c r="G50" s="35"/>
      <c r="H50" s="35"/>
      <c r="I50" s="35"/>
      <c r="J50" s="92"/>
      <c r="K50" s="35"/>
      <c r="L50" s="35"/>
      <c r="M50" s="35"/>
      <c r="N50" s="93"/>
      <c r="O50" s="90"/>
      <c r="P50" s="35"/>
      <c r="Q50" s="35"/>
      <c r="R50" s="35"/>
      <c r="S50" s="35"/>
      <c r="T50" s="35"/>
      <c r="U50" s="35"/>
      <c r="V50" s="35"/>
      <c r="W50" s="34"/>
      <c r="X50" s="60"/>
      <c r="Y50" s="61"/>
      <c r="Z50" s="36"/>
      <c r="AA50" s="38"/>
      <c r="AB50" s="60" t="n">
        <v>2000000</v>
      </c>
      <c r="AC50" s="61" t="n">
        <f aca="false">AB50-AD50</f>
        <v>2000000</v>
      </c>
      <c r="AD50" s="36"/>
      <c r="AE50" s="38" t="n">
        <f aca="false">C50</f>
        <v>7.287</v>
      </c>
      <c r="AF50" s="60" t="n">
        <f aca="false">E50-AB50</f>
        <v>2000000</v>
      </c>
      <c r="AG50" s="61" t="n">
        <f aca="false">AF50</f>
        <v>2000000</v>
      </c>
      <c r="AH50" s="47"/>
    </row>
    <row r="51" s="48" customFormat="true" ht="57.75" hidden="true" customHeight="true" outlineLevel="0" collapsed="false">
      <c r="A51" s="31" t="s">
        <v>74</v>
      </c>
      <c r="B51" s="31"/>
      <c r="C51" s="65"/>
      <c r="D51" s="35"/>
      <c r="E51" s="53"/>
      <c r="F51" s="35"/>
      <c r="G51" s="35"/>
      <c r="H51" s="35"/>
      <c r="I51" s="35"/>
      <c r="J51" s="92"/>
      <c r="K51" s="35"/>
      <c r="L51" s="35"/>
      <c r="M51" s="35"/>
      <c r="N51" s="93"/>
      <c r="O51" s="90"/>
      <c r="P51" s="35"/>
      <c r="Q51" s="35"/>
      <c r="R51" s="35"/>
      <c r="S51" s="35"/>
      <c r="T51" s="35"/>
      <c r="U51" s="35"/>
      <c r="V51" s="35"/>
      <c r="W51" s="34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47"/>
    </row>
    <row r="52" s="48" customFormat="true" ht="56.25" hidden="false" customHeight="true" outlineLevel="0" collapsed="false">
      <c r="A52" s="31" t="s">
        <v>75</v>
      </c>
      <c r="B52" s="31"/>
      <c r="C52" s="65"/>
      <c r="D52" s="35"/>
      <c r="E52" s="53"/>
      <c r="F52" s="33"/>
      <c r="G52" s="33"/>
      <c r="H52" s="33"/>
      <c r="I52" s="33"/>
      <c r="J52" s="99"/>
      <c r="K52" s="33"/>
      <c r="L52" s="33"/>
      <c r="M52" s="33"/>
      <c r="N52" s="93"/>
      <c r="O52" s="90"/>
      <c r="P52" s="27"/>
      <c r="Q52" s="36"/>
      <c r="R52" s="27"/>
      <c r="S52" s="36"/>
      <c r="T52" s="35"/>
      <c r="U52" s="35"/>
      <c r="V52" s="66"/>
      <c r="W52" s="34"/>
      <c r="X52" s="90"/>
      <c r="Y52" s="90"/>
      <c r="Z52" s="37"/>
      <c r="AA52" s="35"/>
      <c r="AB52" s="66"/>
      <c r="AC52" s="90"/>
      <c r="AD52" s="35"/>
      <c r="AE52" s="37"/>
      <c r="AF52" s="37"/>
      <c r="AG52" s="100"/>
      <c r="AH52" s="101"/>
      <c r="AK52" s="4"/>
      <c r="AL52" s="4"/>
      <c r="AM52" s="102"/>
      <c r="AN52" s="103"/>
      <c r="AR52" s="103"/>
      <c r="AS52" s="4"/>
      <c r="AT52" s="102"/>
      <c r="AU52" s="103"/>
      <c r="AX52" s="4"/>
      <c r="AY52" s="104"/>
      <c r="AZ52" s="103"/>
      <c r="BD52" s="4"/>
      <c r="BE52" s="104"/>
      <c r="BF52" s="104"/>
      <c r="BG52" s="104"/>
      <c r="BH52" s="104"/>
      <c r="BI52" s="4"/>
      <c r="BJ52" s="104"/>
      <c r="BK52" s="104"/>
      <c r="BL52" s="104"/>
      <c r="BM52" s="104"/>
      <c r="BR52" s="4"/>
      <c r="BS52" s="104"/>
      <c r="BT52" s="104"/>
      <c r="BU52" s="104"/>
      <c r="BV52" s="104"/>
      <c r="BW52" s="4"/>
      <c r="BX52" s="104"/>
      <c r="BY52" s="103"/>
      <c r="BZ52" s="103"/>
      <c r="CA52" s="104"/>
      <c r="CB52" s="4"/>
      <c r="CC52" s="104"/>
      <c r="CD52" s="104"/>
      <c r="CE52" s="104"/>
      <c r="CF52" s="4"/>
      <c r="CG52" s="104"/>
      <c r="CH52" s="104"/>
      <c r="CI52" s="104"/>
      <c r="CJ52" s="4"/>
      <c r="CK52" s="104"/>
      <c r="CL52" s="105"/>
      <c r="CM52" s="106"/>
      <c r="CR52" s="107"/>
      <c r="CS52" s="108"/>
      <c r="CT52" s="107"/>
      <c r="CU52" s="108"/>
      <c r="CV52" s="107"/>
      <c r="CW52" s="107"/>
      <c r="CZ52" s="104"/>
      <c r="DA52" s="103"/>
      <c r="DB52" s="103"/>
      <c r="DC52" s="103"/>
      <c r="DD52" s="4"/>
      <c r="DF52" s="104"/>
      <c r="DG52" s="103"/>
      <c r="DI52" s="4"/>
      <c r="DJ52" s="4"/>
      <c r="DK52" s="102"/>
      <c r="DL52" s="103"/>
      <c r="DO52" s="4"/>
      <c r="DP52" s="4"/>
      <c r="DQ52" s="102"/>
      <c r="DR52" s="103"/>
      <c r="DV52" s="103"/>
      <c r="DW52" s="4"/>
      <c r="DX52" s="102"/>
      <c r="DY52" s="103"/>
      <c r="EB52" s="4"/>
      <c r="EC52" s="104"/>
      <c r="ED52" s="103"/>
      <c r="EH52" s="4"/>
      <c r="EI52" s="104"/>
      <c r="EJ52" s="104"/>
      <c r="EK52" s="104"/>
      <c r="EL52" s="104"/>
      <c r="EM52" s="4"/>
      <c r="EN52" s="104"/>
      <c r="EO52" s="104"/>
      <c r="EP52" s="104"/>
      <c r="EQ52" s="104"/>
      <c r="EV52" s="4"/>
      <c r="EW52" s="104"/>
      <c r="EX52" s="104"/>
      <c r="EY52" s="104"/>
      <c r="EZ52" s="104"/>
      <c r="FA52" s="4"/>
      <c r="FB52" s="104"/>
      <c r="FC52" s="103"/>
      <c r="FD52" s="103"/>
      <c r="FE52" s="104"/>
      <c r="FF52" s="4"/>
      <c r="FG52" s="104"/>
      <c r="FH52" s="104"/>
      <c r="FI52" s="104"/>
      <c r="FJ52" s="4"/>
      <c r="FK52" s="104"/>
      <c r="FL52" s="104"/>
      <c r="FM52" s="104"/>
      <c r="FN52" s="4"/>
      <c r="FO52" s="104"/>
      <c r="FP52" s="105"/>
      <c r="FQ52" s="106"/>
    </row>
    <row r="53" s="48" customFormat="true" ht="82.5" hidden="false" customHeight="true" outlineLevel="0" collapsed="false">
      <c r="A53" s="50" t="n">
        <v>11</v>
      </c>
      <c r="B53" s="33" t="s">
        <v>76</v>
      </c>
      <c r="C53" s="109" t="n">
        <v>0.6</v>
      </c>
      <c r="D53" s="35"/>
      <c r="E53" s="53" t="n">
        <f aca="false">90000+30000</f>
        <v>120000</v>
      </c>
      <c r="F53" s="27"/>
      <c r="G53" s="66"/>
      <c r="H53" s="90"/>
      <c r="I53" s="90"/>
      <c r="J53" s="91"/>
      <c r="K53" s="66"/>
      <c r="L53" s="90"/>
      <c r="M53" s="99"/>
      <c r="N53" s="93"/>
      <c r="O53" s="90"/>
      <c r="P53" s="27" t="s">
        <v>69</v>
      </c>
      <c r="Q53" s="36"/>
      <c r="R53" s="27"/>
      <c r="S53" s="29"/>
      <c r="T53" s="97"/>
      <c r="U53" s="61"/>
      <c r="V53" s="66"/>
      <c r="W53" s="38"/>
      <c r="X53" s="97"/>
      <c r="Y53" s="61"/>
      <c r="Z53" s="37"/>
      <c r="AA53" s="29" t="n">
        <f aca="false">C53</f>
        <v>0.6</v>
      </c>
      <c r="AB53" s="97" t="n">
        <f aca="false">E53</f>
        <v>120000</v>
      </c>
      <c r="AC53" s="61" t="n">
        <f aca="false">AB53</f>
        <v>120000</v>
      </c>
      <c r="AD53" s="35"/>
      <c r="AE53" s="37"/>
      <c r="AF53" s="37"/>
      <c r="AG53" s="100"/>
      <c r="AH53" s="101"/>
      <c r="AK53" s="4"/>
      <c r="AL53" s="4"/>
      <c r="AM53" s="102"/>
      <c r="AN53" s="103"/>
      <c r="AR53" s="103"/>
      <c r="AS53" s="4"/>
      <c r="AT53" s="102"/>
      <c r="AU53" s="103"/>
      <c r="AX53" s="4"/>
      <c r="AY53" s="104"/>
      <c r="AZ53" s="103"/>
      <c r="BD53" s="4"/>
      <c r="BE53" s="104"/>
      <c r="BF53" s="104"/>
      <c r="BG53" s="104"/>
      <c r="BH53" s="104"/>
      <c r="BI53" s="4"/>
      <c r="BJ53" s="104"/>
      <c r="BK53" s="104"/>
      <c r="BL53" s="104"/>
      <c r="BM53" s="104"/>
      <c r="BR53" s="4"/>
      <c r="BS53" s="104"/>
      <c r="BT53" s="104"/>
      <c r="BU53" s="104"/>
      <c r="BV53" s="104"/>
      <c r="BW53" s="4"/>
      <c r="BX53" s="104"/>
      <c r="BY53" s="103"/>
      <c r="BZ53" s="103"/>
      <c r="CA53" s="104"/>
      <c r="CB53" s="4"/>
      <c r="CC53" s="104"/>
      <c r="CD53" s="104"/>
      <c r="CE53" s="104"/>
      <c r="CF53" s="4"/>
      <c r="CG53" s="104"/>
      <c r="CH53" s="104"/>
      <c r="CI53" s="104"/>
      <c r="CJ53" s="4"/>
      <c r="CK53" s="104"/>
      <c r="CL53" s="105"/>
      <c r="CM53" s="106"/>
      <c r="CR53" s="107"/>
      <c r="CS53" s="108"/>
      <c r="CT53" s="107"/>
      <c r="CU53" s="108"/>
      <c r="CV53" s="107"/>
      <c r="CW53" s="107"/>
      <c r="CZ53" s="104"/>
      <c r="DA53" s="103"/>
      <c r="DB53" s="103"/>
      <c r="DC53" s="103"/>
      <c r="DD53" s="4"/>
      <c r="DF53" s="104"/>
      <c r="DG53" s="103"/>
      <c r="DI53" s="4"/>
      <c r="DJ53" s="4"/>
      <c r="DK53" s="102"/>
      <c r="DL53" s="103"/>
      <c r="DO53" s="4"/>
      <c r="DP53" s="4"/>
      <c r="DQ53" s="102"/>
      <c r="DR53" s="103"/>
      <c r="DV53" s="103"/>
      <c r="DW53" s="4"/>
      <c r="DX53" s="102"/>
      <c r="DY53" s="103"/>
      <c r="EB53" s="4"/>
      <c r="EC53" s="104"/>
      <c r="ED53" s="103"/>
      <c r="EH53" s="4"/>
      <c r="EI53" s="104"/>
      <c r="EJ53" s="104"/>
      <c r="EK53" s="104"/>
      <c r="EL53" s="104"/>
      <c r="EM53" s="4"/>
      <c r="EN53" s="104"/>
      <c r="EO53" s="104"/>
      <c r="EP53" s="104"/>
      <c r="EQ53" s="104"/>
      <c r="EV53" s="4"/>
      <c r="EW53" s="104"/>
      <c r="EX53" s="104"/>
      <c r="EY53" s="104"/>
      <c r="EZ53" s="104"/>
      <c r="FA53" s="4"/>
      <c r="FB53" s="104"/>
      <c r="FC53" s="103"/>
      <c r="FD53" s="103"/>
      <c r="FE53" s="104"/>
      <c r="FF53" s="4"/>
      <c r="FG53" s="104"/>
      <c r="FH53" s="104"/>
      <c r="FI53" s="104"/>
      <c r="FJ53" s="4"/>
      <c r="FK53" s="104"/>
      <c r="FL53" s="104"/>
      <c r="FM53" s="104"/>
      <c r="FN53" s="4"/>
      <c r="FO53" s="104"/>
      <c r="FP53" s="105"/>
      <c r="FQ53" s="106"/>
    </row>
    <row r="54" s="48" customFormat="true" ht="59.25" hidden="true" customHeight="true" outlineLevel="0" collapsed="false">
      <c r="A54" s="31" t="s">
        <v>77</v>
      </c>
      <c r="B54" s="31"/>
      <c r="C54" s="65"/>
      <c r="D54" s="35"/>
      <c r="E54" s="53"/>
      <c r="F54" s="66"/>
      <c r="G54" s="66"/>
      <c r="H54" s="66"/>
      <c r="I54" s="66"/>
      <c r="J54" s="110"/>
      <c r="K54" s="66"/>
      <c r="L54" s="66"/>
      <c r="M54" s="66"/>
      <c r="N54" s="93"/>
      <c r="O54" s="90"/>
      <c r="P54" s="35"/>
      <c r="Q54" s="35"/>
      <c r="R54" s="35"/>
      <c r="S54" s="35"/>
      <c r="T54" s="35"/>
      <c r="U54" s="35"/>
      <c r="V54" s="35"/>
      <c r="W54" s="34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47"/>
    </row>
    <row r="55" s="49" customFormat="true" ht="42.75" hidden="true" customHeight="true" outlineLevel="0" collapsed="false">
      <c r="A55" s="31" t="s">
        <v>78</v>
      </c>
      <c r="B55" s="31"/>
      <c r="C55" s="65"/>
      <c r="D55" s="35"/>
      <c r="E55" s="53"/>
      <c r="F55" s="66"/>
      <c r="G55" s="66"/>
      <c r="H55" s="66"/>
      <c r="I55" s="66"/>
      <c r="J55" s="110"/>
      <c r="K55" s="66"/>
      <c r="L55" s="66"/>
      <c r="M55" s="66"/>
      <c r="N55" s="93"/>
      <c r="O55" s="90"/>
      <c r="P55" s="35"/>
      <c r="Q55" s="35"/>
      <c r="R55" s="35"/>
      <c r="S55" s="35"/>
      <c r="T55" s="35"/>
      <c r="U55" s="35"/>
      <c r="V55" s="35"/>
      <c r="W55" s="34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47"/>
    </row>
    <row r="56" s="49" customFormat="true" ht="69.75" hidden="true" customHeight="true" outlineLevel="0" collapsed="false">
      <c r="A56" s="32"/>
      <c r="B56" s="33" t="s">
        <v>79</v>
      </c>
      <c r="C56" s="63"/>
      <c r="D56" s="35"/>
      <c r="E56" s="111" t="n">
        <f aca="false">G56</f>
        <v>0</v>
      </c>
      <c r="F56" s="36"/>
      <c r="G56" s="27"/>
      <c r="H56" s="36"/>
      <c r="I56" s="36"/>
      <c r="J56" s="59"/>
      <c r="K56" s="36"/>
      <c r="L56" s="36"/>
      <c r="M56" s="36"/>
      <c r="N56" s="93"/>
      <c r="O56" s="90" t="e">
        <f aca="false">G56/F56</f>
        <v>#DIV/0!</v>
      </c>
      <c r="P56" s="35"/>
      <c r="Q56" s="35"/>
      <c r="R56" s="35"/>
      <c r="S56" s="35"/>
      <c r="T56" s="35"/>
      <c r="U56" s="35"/>
      <c r="V56" s="35"/>
      <c r="W56" s="34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47"/>
    </row>
    <row r="57" s="49" customFormat="true" ht="43.5" hidden="true" customHeight="true" outlineLevel="0" collapsed="false">
      <c r="A57" s="31" t="s">
        <v>80</v>
      </c>
      <c r="B57" s="31"/>
      <c r="C57" s="65"/>
      <c r="D57" s="35"/>
      <c r="E57" s="53"/>
      <c r="F57" s="35"/>
      <c r="G57" s="35"/>
      <c r="H57" s="35"/>
      <c r="I57" s="35"/>
      <c r="J57" s="92"/>
      <c r="K57" s="35"/>
      <c r="L57" s="35"/>
      <c r="M57" s="35"/>
      <c r="N57" s="93"/>
      <c r="O57" s="90"/>
      <c r="P57" s="35"/>
      <c r="Q57" s="35"/>
      <c r="R57" s="35"/>
      <c r="S57" s="35"/>
      <c r="T57" s="35"/>
      <c r="U57" s="35"/>
      <c r="V57" s="35"/>
      <c r="W57" s="34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47"/>
    </row>
    <row r="58" s="49" customFormat="true" ht="47.25" hidden="true" customHeight="true" outlineLevel="0" collapsed="false">
      <c r="A58" s="31" t="s">
        <v>81</v>
      </c>
      <c r="B58" s="31"/>
      <c r="C58" s="65"/>
      <c r="D58" s="35"/>
      <c r="E58" s="53"/>
      <c r="F58" s="35"/>
      <c r="G58" s="35"/>
      <c r="H58" s="35"/>
      <c r="I58" s="35"/>
      <c r="J58" s="92"/>
      <c r="K58" s="35"/>
      <c r="L58" s="35"/>
      <c r="M58" s="35"/>
      <c r="N58" s="93"/>
      <c r="O58" s="35"/>
      <c r="P58" s="35"/>
      <c r="Q58" s="35"/>
      <c r="R58" s="35"/>
      <c r="S58" s="35"/>
      <c r="T58" s="35"/>
      <c r="U58" s="35"/>
      <c r="V58" s="35"/>
      <c r="W58" s="34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47"/>
    </row>
    <row r="59" s="49" customFormat="true" ht="54" hidden="false" customHeight="true" outlineLevel="0" collapsed="false">
      <c r="A59" s="31" t="s">
        <v>82</v>
      </c>
      <c r="B59" s="31"/>
      <c r="C59" s="65"/>
      <c r="D59" s="35"/>
      <c r="E59" s="53"/>
      <c r="F59" s="35"/>
      <c r="G59" s="35"/>
      <c r="H59" s="35"/>
      <c r="I59" s="35"/>
      <c r="J59" s="92"/>
      <c r="K59" s="35"/>
      <c r="L59" s="35"/>
      <c r="M59" s="35"/>
      <c r="N59" s="93"/>
      <c r="O59" s="35"/>
      <c r="P59" s="35"/>
      <c r="Q59" s="35"/>
      <c r="R59" s="35"/>
      <c r="S59" s="35"/>
      <c r="T59" s="35"/>
      <c r="U59" s="35"/>
      <c r="V59" s="35"/>
      <c r="W59" s="34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47"/>
    </row>
    <row r="60" s="49" customFormat="true" ht="126" hidden="false" customHeight="true" outlineLevel="0" collapsed="false">
      <c r="A60" s="50" t="n">
        <v>12</v>
      </c>
      <c r="B60" s="62" t="s">
        <v>83</v>
      </c>
      <c r="C60" s="112" t="s">
        <v>84</v>
      </c>
      <c r="D60" s="52" t="n">
        <v>24.72</v>
      </c>
      <c r="E60" s="53" t="n">
        <f aca="false">159392+6201.3</f>
        <v>165593.3</v>
      </c>
      <c r="F60" s="35"/>
      <c r="G60" s="35"/>
      <c r="H60" s="35"/>
      <c r="I60" s="35"/>
      <c r="J60" s="92" t="str">
        <f aca="false">C60</f>
        <v>0,430 / 24,72</v>
      </c>
      <c r="K60" s="60" t="n">
        <f aca="false">E60</f>
        <v>165593.3</v>
      </c>
      <c r="L60" s="61" t="n">
        <f aca="false">K60</f>
        <v>165593.3</v>
      </c>
      <c r="M60" s="35"/>
      <c r="N60" s="93"/>
      <c r="O60" s="35"/>
      <c r="P60" s="35"/>
      <c r="Q60" s="35"/>
      <c r="R60" s="35"/>
      <c r="S60" s="35"/>
      <c r="T60" s="35"/>
      <c r="U60" s="35"/>
      <c r="V60" s="35"/>
      <c r="W60" s="34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7"/>
    </row>
    <row r="61" s="49" customFormat="true" ht="99.75" hidden="false" customHeight="true" outlineLevel="0" collapsed="false">
      <c r="A61" s="50" t="n">
        <v>13</v>
      </c>
      <c r="B61" s="33" t="s">
        <v>85</v>
      </c>
      <c r="C61" s="95" t="n">
        <v>11.06</v>
      </c>
      <c r="D61" s="52"/>
      <c r="E61" s="53" t="n">
        <v>5000000</v>
      </c>
      <c r="F61" s="35"/>
      <c r="G61" s="35"/>
      <c r="H61" s="35"/>
      <c r="I61" s="35"/>
      <c r="J61" s="92"/>
      <c r="K61" s="60"/>
      <c r="L61" s="61"/>
      <c r="M61" s="35"/>
      <c r="N61" s="93"/>
      <c r="O61" s="35"/>
      <c r="P61" s="35"/>
      <c r="Q61" s="35"/>
      <c r="R61" s="35"/>
      <c r="S61" s="35"/>
      <c r="T61" s="35"/>
      <c r="U61" s="35"/>
      <c r="V61" s="35"/>
      <c r="W61" s="34"/>
      <c r="X61" s="35"/>
      <c r="Y61" s="35"/>
      <c r="Z61" s="35"/>
      <c r="AA61" s="35"/>
      <c r="AB61" s="60" t="n">
        <v>2500000</v>
      </c>
      <c r="AC61" s="61" t="n">
        <f aca="false">AB61</f>
        <v>2500000</v>
      </c>
      <c r="AD61" s="35"/>
      <c r="AE61" s="38" t="n">
        <f aca="false">C61</f>
        <v>11.06</v>
      </c>
      <c r="AF61" s="60" t="n">
        <f aca="false">E61-AB61</f>
        <v>2500000</v>
      </c>
      <c r="AG61" s="61" t="n">
        <f aca="false">AF61</f>
        <v>2500000</v>
      </c>
      <c r="AH61" s="47"/>
    </row>
    <row r="62" s="49" customFormat="true" ht="99.75" hidden="false" customHeight="true" outlineLevel="0" collapsed="false">
      <c r="A62" s="50" t="n">
        <v>14</v>
      </c>
      <c r="B62" s="33" t="s">
        <v>86</v>
      </c>
      <c r="C62" s="95"/>
      <c r="D62" s="52"/>
      <c r="E62" s="46" t="n">
        <v>1000000</v>
      </c>
      <c r="F62" s="66"/>
      <c r="G62" s="66"/>
      <c r="H62" s="66"/>
      <c r="I62" s="66"/>
      <c r="J62" s="54"/>
      <c r="K62" s="67"/>
      <c r="L62" s="37"/>
      <c r="M62" s="37"/>
      <c r="N62" s="69"/>
      <c r="O62" s="37"/>
      <c r="P62" s="60"/>
      <c r="Q62" s="61"/>
      <c r="R62" s="36"/>
      <c r="S62" s="37"/>
      <c r="T62" s="60"/>
      <c r="U62" s="61"/>
      <c r="V62" s="36"/>
      <c r="W62" s="38"/>
      <c r="X62" s="60" t="n">
        <f aca="false">E62</f>
        <v>1000000</v>
      </c>
      <c r="Y62" s="61" t="n">
        <f aca="false">X62</f>
        <v>1000000</v>
      </c>
      <c r="Z62" s="35"/>
      <c r="AA62" s="35"/>
      <c r="AB62" s="60"/>
      <c r="AC62" s="61"/>
      <c r="AD62" s="35"/>
      <c r="AE62" s="38"/>
      <c r="AF62" s="60"/>
      <c r="AG62" s="61"/>
      <c r="AH62" s="47"/>
    </row>
    <row r="63" s="49" customFormat="true" ht="41.25" hidden="true" customHeight="true" outlineLevel="0" collapsed="false">
      <c r="A63" s="31" t="s">
        <v>87</v>
      </c>
      <c r="B63" s="31"/>
      <c r="C63" s="63"/>
      <c r="D63" s="36"/>
      <c r="E63" s="53"/>
      <c r="F63" s="35"/>
      <c r="G63" s="35"/>
      <c r="H63" s="35"/>
      <c r="I63" s="35"/>
      <c r="J63" s="92"/>
      <c r="K63" s="35"/>
      <c r="L63" s="35"/>
      <c r="M63" s="35"/>
      <c r="N63" s="93"/>
      <c r="O63" s="35"/>
      <c r="P63" s="35"/>
      <c r="Q63" s="35"/>
      <c r="R63" s="35"/>
      <c r="S63" s="35"/>
      <c r="T63" s="35"/>
      <c r="U63" s="35"/>
      <c r="V63" s="35"/>
      <c r="W63" s="34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47"/>
    </row>
    <row r="64" s="49" customFormat="true" ht="59.25" hidden="false" customHeight="true" outlineLevel="0" collapsed="false">
      <c r="A64" s="31" t="s">
        <v>88</v>
      </c>
      <c r="B64" s="31"/>
      <c r="C64" s="65"/>
      <c r="D64" s="35"/>
      <c r="E64" s="53"/>
      <c r="F64" s="35"/>
      <c r="G64" s="35"/>
      <c r="H64" s="35"/>
      <c r="I64" s="35"/>
      <c r="J64" s="92"/>
      <c r="K64" s="35"/>
      <c r="L64" s="35"/>
      <c r="M64" s="35"/>
      <c r="N64" s="93"/>
      <c r="O64" s="35"/>
      <c r="P64" s="35"/>
      <c r="Q64" s="35"/>
      <c r="R64" s="35"/>
      <c r="S64" s="35"/>
      <c r="T64" s="35"/>
      <c r="U64" s="35"/>
      <c r="V64" s="35"/>
      <c r="W64" s="34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47"/>
    </row>
    <row r="65" s="49" customFormat="true" ht="240.75" hidden="true" customHeight="true" outlineLevel="0" collapsed="false">
      <c r="A65" s="94" t="n">
        <v>17</v>
      </c>
      <c r="B65" s="62" t="s">
        <v>89</v>
      </c>
      <c r="C65" s="65"/>
      <c r="D65" s="35"/>
      <c r="E65" s="53"/>
      <c r="F65" s="35"/>
      <c r="G65" s="27"/>
      <c r="H65" s="36"/>
      <c r="I65" s="35"/>
      <c r="J65" s="92"/>
      <c r="K65" s="35"/>
      <c r="L65" s="35"/>
      <c r="M65" s="35"/>
      <c r="N65" s="93"/>
      <c r="O65" s="35"/>
      <c r="P65" s="35"/>
      <c r="Q65" s="35"/>
      <c r="R65" s="35"/>
      <c r="S65" s="35"/>
      <c r="T65" s="44"/>
      <c r="U65" s="93"/>
      <c r="V65" s="35"/>
      <c r="W65" s="34"/>
      <c r="X65" s="44"/>
      <c r="Y65" s="93"/>
      <c r="Z65" s="35"/>
      <c r="AA65" s="35"/>
      <c r="AB65" s="44"/>
      <c r="AC65" s="93"/>
      <c r="AD65" s="35"/>
      <c r="AE65" s="35"/>
      <c r="AF65" s="35"/>
      <c r="AG65" s="35"/>
      <c r="AH65" s="47"/>
    </row>
    <row r="66" s="49" customFormat="true" ht="121.5" hidden="false" customHeight="true" outlineLevel="0" collapsed="false">
      <c r="A66" s="50" t="n">
        <v>15</v>
      </c>
      <c r="B66" s="62" t="s">
        <v>90</v>
      </c>
      <c r="C66" s="95" t="n">
        <v>1.115</v>
      </c>
      <c r="D66" s="96"/>
      <c r="E66" s="53" t="n">
        <f aca="false">630557*1.053*1.044*1.044*1.044-0.1</f>
        <v>755534.257581933</v>
      </c>
      <c r="F66" s="35"/>
      <c r="G66" s="35"/>
      <c r="H66" s="35"/>
      <c r="I66" s="35"/>
      <c r="J66" s="92"/>
      <c r="K66" s="35"/>
      <c r="L66" s="35"/>
      <c r="M66" s="35"/>
      <c r="N66" s="93"/>
      <c r="O66" s="35"/>
      <c r="P66" s="35"/>
      <c r="Q66" s="35"/>
      <c r="R66" s="35" t="s">
        <v>67</v>
      </c>
      <c r="S66" s="35"/>
      <c r="T66" s="60"/>
      <c r="U66" s="61"/>
      <c r="V66" s="35"/>
      <c r="W66" s="38" t="n">
        <f aca="false">C66</f>
        <v>1.115</v>
      </c>
      <c r="X66" s="60" t="n">
        <f aca="false">E66</f>
        <v>755534.257581933</v>
      </c>
      <c r="Y66" s="61" t="n">
        <f aca="false">X66</f>
        <v>755534.257581933</v>
      </c>
      <c r="Z66" s="35"/>
      <c r="AA66" s="38"/>
      <c r="AB66" s="60"/>
      <c r="AC66" s="61"/>
      <c r="AD66" s="35"/>
      <c r="AE66" s="35"/>
      <c r="AF66" s="35"/>
      <c r="AG66" s="35"/>
      <c r="AH66" s="47"/>
    </row>
    <row r="67" s="49" customFormat="true" ht="122.25" hidden="false" customHeight="true" outlineLevel="0" collapsed="false">
      <c r="A67" s="50" t="n">
        <v>16</v>
      </c>
      <c r="B67" s="62" t="s">
        <v>91</v>
      </c>
      <c r="C67" s="95" t="n">
        <v>16.179</v>
      </c>
      <c r="D67" s="96"/>
      <c r="E67" s="53" t="n">
        <v>2403305</v>
      </c>
      <c r="F67" s="35"/>
      <c r="G67" s="35"/>
      <c r="H67" s="35"/>
      <c r="I67" s="35"/>
      <c r="J67" s="92"/>
      <c r="K67" s="35"/>
      <c r="L67" s="35"/>
      <c r="M67" s="35"/>
      <c r="N67" s="93"/>
      <c r="O67" s="35"/>
      <c r="P67" s="35"/>
      <c r="Q67" s="35"/>
      <c r="R67" s="35"/>
      <c r="S67" s="35"/>
      <c r="T67" s="35"/>
      <c r="U67" s="35"/>
      <c r="V67" s="35"/>
      <c r="W67" s="34"/>
      <c r="X67" s="60"/>
      <c r="Y67" s="61"/>
      <c r="Z67" s="35"/>
      <c r="AA67" s="35"/>
      <c r="AB67" s="60"/>
      <c r="AC67" s="61"/>
      <c r="AD67" s="35"/>
      <c r="AE67" s="38" t="n">
        <f aca="false">C67</f>
        <v>16.179</v>
      </c>
      <c r="AF67" s="60" t="n">
        <f aca="false">E67-AB67</f>
        <v>2403305</v>
      </c>
      <c r="AG67" s="61" t="n">
        <f aca="false">AF67-AH67</f>
        <v>2403305</v>
      </c>
      <c r="AH67" s="113"/>
    </row>
    <row r="68" s="49" customFormat="true" ht="129.75" hidden="false" customHeight="true" outlineLevel="0" collapsed="false">
      <c r="A68" s="50" t="n">
        <v>17</v>
      </c>
      <c r="B68" s="62" t="s">
        <v>92</v>
      </c>
      <c r="C68" s="95" t="n">
        <v>2.1</v>
      </c>
      <c r="D68" s="96"/>
      <c r="E68" s="53" t="n">
        <f aca="false">201138.9*1.078*1.053*1.044*1.044*1.044-3.3213+200</f>
        <v>259999.999993306</v>
      </c>
      <c r="F68" s="35"/>
      <c r="G68" s="35"/>
      <c r="H68" s="35"/>
      <c r="I68" s="35"/>
      <c r="J68" s="92"/>
      <c r="K68" s="60"/>
      <c r="L68" s="61"/>
      <c r="M68" s="35"/>
      <c r="N68" s="93"/>
      <c r="O68" s="27"/>
      <c r="P68" s="60"/>
      <c r="Q68" s="61"/>
      <c r="R68" s="35" t="s">
        <v>69</v>
      </c>
      <c r="S68" s="29"/>
      <c r="T68" s="97"/>
      <c r="U68" s="61"/>
      <c r="V68" s="35"/>
      <c r="W68" s="38"/>
      <c r="X68" s="97"/>
      <c r="Y68" s="61"/>
      <c r="Z68" s="35"/>
      <c r="AA68" s="38" t="n">
        <f aca="false">C68</f>
        <v>2.1</v>
      </c>
      <c r="AB68" s="97" t="n">
        <f aca="false">E68</f>
        <v>259999.999993306</v>
      </c>
      <c r="AC68" s="61" t="n">
        <f aca="false">AB68</f>
        <v>259999.999993306</v>
      </c>
      <c r="AD68" s="35"/>
      <c r="AE68" s="35"/>
      <c r="AF68" s="35"/>
      <c r="AG68" s="35"/>
      <c r="AH68" s="47"/>
      <c r="AJ68" s="49" t="s">
        <v>93</v>
      </c>
    </row>
    <row r="69" s="49" customFormat="true" ht="65.25" hidden="false" customHeight="true" outlineLevel="0" collapsed="false">
      <c r="A69" s="31" t="s">
        <v>94</v>
      </c>
      <c r="B69" s="31"/>
      <c r="C69" s="65"/>
      <c r="D69" s="35"/>
      <c r="E69" s="53"/>
      <c r="F69" s="35"/>
      <c r="G69" s="35"/>
      <c r="H69" s="35"/>
      <c r="I69" s="35"/>
      <c r="J69" s="92"/>
      <c r="K69" s="35"/>
      <c r="L69" s="35"/>
      <c r="M69" s="35"/>
      <c r="N69" s="93"/>
      <c r="O69" s="35"/>
      <c r="P69" s="35"/>
      <c r="Q69" s="35"/>
      <c r="R69" s="35"/>
      <c r="S69" s="35"/>
      <c r="T69" s="35"/>
      <c r="U69" s="35"/>
      <c r="V69" s="35"/>
      <c r="W69" s="34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47"/>
    </row>
    <row r="70" s="49" customFormat="true" ht="133.5" hidden="false" customHeight="true" outlineLevel="0" collapsed="false">
      <c r="A70" s="50" t="n">
        <v>18</v>
      </c>
      <c r="B70" s="62" t="s">
        <v>95</v>
      </c>
      <c r="C70" s="63" t="n">
        <v>1.83</v>
      </c>
      <c r="D70" s="35"/>
      <c r="E70" s="53" t="n">
        <v>341252</v>
      </c>
      <c r="F70" s="35"/>
      <c r="G70" s="35"/>
      <c r="H70" s="35"/>
      <c r="I70" s="35"/>
      <c r="J70" s="92"/>
      <c r="K70" s="35"/>
      <c r="L70" s="35"/>
      <c r="M70" s="35"/>
      <c r="N70" s="93"/>
      <c r="O70" s="35"/>
      <c r="P70" s="35" t="s">
        <v>69</v>
      </c>
      <c r="Q70" s="35"/>
      <c r="R70" s="35"/>
      <c r="S70" s="35"/>
      <c r="T70" s="60"/>
      <c r="U70" s="61"/>
      <c r="V70" s="35"/>
      <c r="W70" s="38"/>
      <c r="X70" s="60"/>
      <c r="Y70" s="61"/>
      <c r="Z70" s="35"/>
      <c r="AA70" s="37"/>
      <c r="AB70" s="60"/>
      <c r="AC70" s="61"/>
      <c r="AD70" s="35"/>
      <c r="AE70" s="38" t="n">
        <f aca="false">C70</f>
        <v>1.83</v>
      </c>
      <c r="AF70" s="60" t="n">
        <f aca="false">E70</f>
        <v>341252</v>
      </c>
      <c r="AG70" s="61" t="n">
        <f aca="false">AF70</f>
        <v>341252</v>
      </c>
      <c r="AH70" s="47"/>
    </row>
    <row r="71" s="49" customFormat="true" ht="62.25" hidden="false" customHeight="true" outlineLevel="0" collapsed="false">
      <c r="A71" s="31" t="s">
        <v>96</v>
      </c>
      <c r="B71" s="31"/>
      <c r="C71" s="65"/>
      <c r="D71" s="35"/>
      <c r="E71" s="53"/>
      <c r="F71" s="35"/>
      <c r="G71" s="35"/>
      <c r="H71" s="35"/>
      <c r="I71" s="35"/>
      <c r="J71" s="92"/>
      <c r="K71" s="35"/>
      <c r="L71" s="35"/>
      <c r="M71" s="35"/>
      <c r="N71" s="93"/>
      <c r="O71" s="35"/>
      <c r="P71" s="35"/>
      <c r="Q71" s="35"/>
      <c r="R71" s="35"/>
      <c r="S71" s="35"/>
      <c r="T71" s="35"/>
      <c r="U71" s="35"/>
      <c r="V71" s="35"/>
      <c r="W71" s="34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47"/>
    </row>
    <row r="72" s="49" customFormat="true" ht="130.5" hidden="false" customHeight="true" outlineLevel="0" collapsed="false">
      <c r="A72" s="50" t="n">
        <v>19</v>
      </c>
      <c r="B72" s="62" t="s">
        <v>97</v>
      </c>
      <c r="C72" s="63" t="n">
        <v>3.693</v>
      </c>
      <c r="D72" s="35"/>
      <c r="E72" s="53" t="n">
        <f aca="false">(384877.9-5608.2)*1.091*1.091*1.078*1.053*1.044*1.044-0.066+1</f>
        <v>558529.999799607</v>
      </c>
      <c r="F72" s="35"/>
      <c r="G72" s="27"/>
      <c r="H72" s="36"/>
      <c r="I72" s="35"/>
      <c r="J72" s="114"/>
      <c r="K72" s="27"/>
      <c r="L72" s="61"/>
      <c r="M72" s="35"/>
      <c r="N72" s="93"/>
      <c r="O72" s="29"/>
      <c r="P72" s="27"/>
      <c r="Q72" s="61"/>
      <c r="R72" s="35"/>
      <c r="S72" s="29"/>
      <c r="T72" s="97"/>
      <c r="U72" s="61"/>
      <c r="V72" s="35"/>
      <c r="W72" s="29" t="n">
        <f aca="false">C72</f>
        <v>3.693</v>
      </c>
      <c r="X72" s="97" t="n">
        <f aca="false">E72</f>
        <v>558529.999799607</v>
      </c>
      <c r="Y72" s="61" t="n">
        <f aca="false">X72</f>
        <v>558529.999799607</v>
      </c>
      <c r="Z72" s="35"/>
      <c r="AA72" s="35"/>
      <c r="AB72" s="35"/>
      <c r="AC72" s="35"/>
      <c r="AD72" s="35"/>
      <c r="AE72" s="35"/>
      <c r="AF72" s="35"/>
      <c r="AG72" s="35"/>
      <c r="AH72" s="47"/>
      <c r="AJ72" s="49" t="s">
        <v>98</v>
      </c>
    </row>
    <row r="73" s="49" customFormat="true" ht="150.75" hidden="false" customHeight="true" outlineLevel="0" collapsed="false">
      <c r="A73" s="50" t="n">
        <v>20</v>
      </c>
      <c r="B73" s="115" t="s">
        <v>99</v>
      </c>
      <c r="C73" s="34" t="n">
        <f aca="false">1.15</f>
        <v>1.15</v>
      </c>
      <c r="D73" s="116"/>
      <c r="E73" s="116" t="n">
        <f aca="false">121697.42*1.015*1.2*1.07*1.053*1.048*1.046*1.046*1.046*1.046+478.387</f>
        <v>210000.00015959</v>
      </c>
      <c r="F73" s="117"/>
      <c r="G73" s="118"/>
      <c r="H73" s="119"/>
      <c r="I73" s="117"/>
      <c r="J73" s="120"/>
      <c r="K73" s="118"/>
      <c r="L73" s="116"/>
      <c r="M73" s="117"/>
      <c r="N73" s="121"/>
      <c r="O73" s="122"/>
      <c r="P73" s="117"/>
      <c r="Q73" s="117"/>
      <c r="R73" s="117"/>
      <c r="S73" s="117"/>
      <c r="T73" s="123"/>
      <c r="U73" s="117"/>
      <c r="V73" s="117"/>
      <c r="W73" s="124"/>
      <c r="X73" s="117"/>
      <c r="Y73" s="117"/>
      <c r="Z73" s="117"/>
      <c r="AA73" s="38"/>
      <c r="AB73" s="60"/>
      <c r="AC73" s="61"/>
      <c r="AD73" s="117"/>
      <c r="AE73" s="38" t="n">
        <f aca="false">C73</f>
        <v>1.15</v>
      </c>
      <c r="AF73" s="60" t="n">
        <f aca="false">E73</f>
        <v>210000.00015959</v>
      </c>
      <c r="AG73" s="61" t="n">
        <f aca="false">AF73</f>
        <v>210000.00015959</v>
      </c>
      <c r="AH73" s="125"/>
    </row>
    <row r="74" s="49" customFormat="true" ht="81" hidden="false" customHeight="true" outlineLevel="0" collapsed="false">
      <c r="A74" s="23" t="s">
        <v>36</v>
      </c>
      <c r="B74" s="42" t="s">
        <v>100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</row>
    <row r="75" s="49" customFormat="true" ht="76.5" hidden="false" customHeight="true" outlineLevel="0" collapsed="false">
      <c r="A75" s="25"/>
      <c r="B75" s="26" t="s">
        <v>101</v>
      </c>
      <c r="C75" s="27" t="n">
        <f aca="false">SUM(C77:C104)</f>
        <v>64.8</v>
      </c>
      <c r="D75" s="27"/>
      <c r="E75" s="27" t="n">
        <f aca="false">SUM(E77:E104)+0.0837</f>
        <v>289162.5</v>
      </c>
      <c r="F75" s="27" t="n">
        <f aca="false">SUM(F79:F104)</f>
        <v>29.7</v>
      </c>
      <c r="G75" s="27" t="n">
        <f aca="false">SUM(G79:G104)+0.0837</f>
        <v>121337.5</v>
      </c>
      <c r="H75" s="27" t="n">
        <f aca="false">SUM(H79:H104)+0.0837</f>
        <v>121337.5</v>
      </c>
      <c r="I75" s="27"/>
      <c r="J75" s="27" t="n">
        <f aca="false">SUM(J77:J104)</f>
        <v>15.5</v>
      </c>
      <c r="K75" s="27" t="n">
        <f aca="false">SUM(K77:K104)</f>
        <v>71825</v>
      </c>
      <c r="L75" s="36" t="n">
        <f aca="false">SUM(L77:L104)</f>
        <v>71825</v>
      </c>
      <c r="M75" s="27" t="n">
        <f aca="false">SUM(M77:M104)</f>
        <v>0</v>
      </c>
      <c r="N75" s="27"/>
      <c r="O75" s="27" t="n">
        <f aca="false">SUM(O77:O104)</f>
        <v>8.5</v>
      </c>
      <c r="P75" s="27" t="n">
        <f aca="false">SUM(P77:P104)</f>
        <v>37000</v>
      </c>
      <c r="Q75" s="36" t="n">
        <f aca="false">SUM(Q77:Q104)</f>
        <v>37000</v>
      </c>
      <c r="R75" s="36"/>
      <c r="S75" s="27" t="n">
        <f aca="false">SUM(S77:S104)</f>
        <v>11.1</v>
      </c>
      <c r="T75" s="27" t="n">
        <f aca="false">SUM(T77:T104)</f>
        <v>59000</v>
      </c>
      <c r="U75" s="36" t="n">
        <f aca="false">SUM(U77:U104)</f>
        <v>59000</v>
      </c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7"/>
    </row>
    <row r="76" customFormat="false" ht="62.25" hidden="false" customHeight="true" outlineLevel="0" collapsed="false">
      <c r="A76" s="31" t="s">
        <v>38</v>
      </c>
      <c r="B76" s="31"/>
      <c r="C76" s="35"/>
      <c r="D76" s="35"/>
      <c r="E76" s="27"/>
      <c r="F76" s="35"/>
      <c r="G76" s="36"/>
      <c r="H76" s="36"/>
      <c r="I76" s="35"/>
      <c r="J76" s="35"/>
      <c r="K76" s="35"/>
      <c r="L76" s="35"/>
      <c r="M76" s="35"/>
      <c r="N76" s="35"/>
      <c r="O76" s="35"/>
      <c r="P76" s="36"/>
      <c r="Q76" s="36"/>
      <c r="R76" s="36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9"/>
    </row>
    <row r="77" customFormat="false" ht="100.5" hidden="false" customHeight="true" outlineLevel="0" collapsed="false">
      <c r="A77" s="50" t="n">
        <v>1</v>
      </c>
      <c r="B77" s="62" t="s">
        <v>102</v>
      </c>
      <c r="C77" s="121" t="n">
        <v>2.8</v>
      </c>
      <c r="D77" s="27"/>
      <c r="E77" s="36" t="n">
        <v>14000</v>
      </c>
      <c r="F77" s="121"/>
      <c r="G77" s="27"/>
      <c r="H77" s="36"/>
      <c r="I77" s="35"/>
      <c r="J77" s="35"/>
      <c r="K77" s="27"/>
      <c r="L77" s="36"/>
      <c r="M77" s="36"/>
      <c r="N77" s="36"/>
      <c r="O77" s="35" t="n">
        <f aca="false">C77</f>
        <v>2.8</v>
      </c>
      <c r="P77" s="36" t="n">
        <f aca="false">E77</f>
        <v>14000</v>
      </c>
      <c r="Q77" s="36" t="n">
        <f aca="false">P77</f>
        <v>14000</v>
      </c>
      <c r="R77" s="36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9"/>
    </row>
    <row r="78" customFormat="false" ht="66.75" hidden="false" customHeight="true" outlineLevel="0" collapsed="false">
      <c r="A78" s="31" t="s">
        <v>49</v>
      </c>
      <c r="B78" s="31"/>
      <c r="C78" s="35"/>
      <c r="D78" s="35"/>
      <c r="E78" s="66"/>
      <c r="F78" s="35"/>
      <c r="G78" s="36"/>
      <c r="H78" s="36"/>
      <c r="I78" s="35"/>
      <c r="J78" s="35"/>
      <c r="K78" s="37"/>
      <c r="L78" s="35"/>
      <c r="M78" s="35"/>
      <c r="N78" s="35"/>
      <c r="O78" s="35"/>
      <c r="P78" s="36"/>
      <c r="Q78" s="36"/>
      <c r="R78" s="36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9"/>
    </row>
    <row r="79" customFormat="false" ht="113.25" hidden="false" customHeight="true" outlineLevel="0" collapsed="false">
      <c r="A79" s="50" t="n">
        <v>2</v>
      </c>
      <c r="B79" s="62" t="s">
        <v>103</v>
      </c>
      <c r="C79" s="121" t="n">
        <v>2.9</v>
      </c>
      <c r="D79" s="27"/>
      <c r="E79" s="36" t="n">
        <v>15299.55708</v>
      </c>
      <c r="F79" s="121" t="n">
        <f aca="false">C79</f>
        <v>2.9</v>
      </c>
      <c r="G79" s="27" t="n">
        <f aca="false">E79</f>
        <v>15299.55708</v>
      </c>
      <c r="H79" s="36" t="n">
        <f aca="false">G79</f>
        <v>15299.55708</v>
      </c>
      <c r="I79" s="35"/>
      <c r="J79" s="35"/>
      <c r="K79" s="27"/>
      <c r="L79" s="36"/>
      <c r="M79" s="36"/>
      <c r="N79" s="36"/>
      <c r="O79" s="35"/>
      <c r="P79" s="36"/>
      <c r="Q79" s="36"/>
      <c r="R79" s="36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9"/>
    </row>
    <row r="80" customFormat="false" ht="123" hidden="false" customHeight="true" outlineLevel="0" collapsed="false">
      <c r="A80" s="50" t="n">
        <v>3</v>
      </c>
      <c r="B80" s="115" t="s">
        <v>104</v>
      </c>
      <c r="C80" s="121" t="n">
        <v>4.4</v>
      </c>
      <c r="D80" s="27"/>
      <c r="E80" s="36" t="n">
        <v>13167.78347</v>
      </c>
      <c r="F80" s="121" t="n">
        <f aca="false">C80</f>
        <v>4.4</v>
      </c>
      <c r="G80" s="27" t="n">
        <f aca="false">E80</f>
        <v>13167.78347</v>
      </c>
      <c r="H80" s="36" t="n">
        <f aca="false">G80</f>
        <v>13167.78347</v>
      </c>
      <c r="I80" s="35"/>
      <c r="J80" s="35"/>
      <c r="K80" s="27"/>
      <c r="L80" s="36"/>
      <c r="M80" s="36"/>
      <c r="N80" s="36"/>
      <c r="O80" s="35"/>
      <c r="P80" s="36"/>
      <c r="Q80" s="36"/>
      <c r="R80" s="36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9"/>
    </row>
    <row r="81" customFormat="false" ht="123" hidden="false" customHeight="true" outlineLevel="0" collapsed="false">
      <c r="A81" s="50" t="n">
        <v>4</v>
      </c>
      <c r="B81" s="33" t="s">
        <v>105</v>
      </c>
      <c r="C81" s="121" t="n">
        <f aca="false">0.5+0.7+5.6</f>
        <v>6.8</v>
      </c>
      <c r="D81" s="27"/>
      <c r="E81" s="36" t="n">
        <v>46291.647</v>
      </c>
      <c r="F81" s="121"/>
      <c r="G81" s="27"/>
      <c r="H81" s="36"/>
      <c r="I81" s="35"/>
      <c r="J81" s="35" t="n">
        <f aca="false">C81</f>
        <v>6.8</v>
      </c>
      <c r="K81" s="27" t="n">
        <f aca="false">E81</f>
        <v>46291.647</v>
      </c>
      <c r="L81" s="36" t="n">
        <f aca="false">K81</f>
        <v>46291.647</v>
      </c>
      <c r="M81" s="36"/>
      <c r="N81" s="36"/>
      <c r="O81" s="121"/>
      <c r="P81" s="27"/>
      <c r="Q81" s="36"/>
      <c r="R81" s="36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9"/>
    </row>
    <row r="82" customFormat="false" ht="68.25" hidden="false" customHeight="true" outlineLevel="0" collapsed="false">
      <c r="A82" s="31" t="s">
        <v>62</v>
      </c>
      <c r="B82" s="31"/>
      <c r="C82" s="121"/>
      <c r="D82" s="130"/>
      <c r="E82" s="131"/>
      <c r="F82" s="35"/>
      <c r="G82" s="36"/>
      <c r="H82" s="36"/>
      <c r="I82" s="35"/>
      <c r="J82" s="35"/>
      <c r="K82" s="27"/>
      <c r="L82" s="36"/>
      <c r="M82" s="36"/>
      <c r="N82" s="36"/>
      <c r="O82" s="35"/>
      <c r="P82" s="27"/>
      <c r="Q82" s="36"/>
      <c r="R82" s="36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9"/>
    </row>
    <row r="83" customFormat="false" ht="128.25" hidden="false" customHeight="true" outlineLevel="0" collapsed="false">
      <c r="A83" s="132" t="n">
        <v>5</v>
      </c>
      <c r="B83" s="33" t="s">
        <v>106</v>
      </c>
      <c r="C83" s="35" t="n">
        <v>6.3</v>
      </c>
      <c r="D83" s="133"/>
      <c r="E83" s="36" t="n">
        <v>25131.32739</v>
      </c>
      <c r="F83" s="35" t="n">
        <f aca="false">C83</f>
        <v>6.3</v>
      </c>
      <c r="G83" s="27" t="n">
        <f aca="false">E83</f>
        <v>25131.32739</v>
      </c>
      <c r="H83" s="36" t="n">
        <f aca="false">G83</f>
        <v>25131.32739</v>
      </c>
      <c r="I83" s="35"/>
      <c r="J83" s="35"/>
      <c r="K83" s="27"/>
      <c r="L83" s="36"/>
      <c r="M83" s="36"/>
      <c r="N83" s="36"/>
      <c r="O83" s="35"/>
      <c r="P83" s="27"/>
      <c r="Q83" s="36"/>
      <c r="R83" s="36"/>
      <c r="S83" s="128"/>
      <c r="T83" s="128"/>
      <c r="U83" s="128"/>
      <c r="V83" s="128"/>
      <c r="W83" s="128"/>
      <c r="X83" s="128" t="s">
        <v>107</v>
      </c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</row>
    <row r="84" customFormat="false" ht="129" hidden="false" customHeight="true" outlineLevel="0" collapsed="false">
      <c r="A84" s="94" t="n">
        <v>6</v>
      </c>
      <c r="B84" s="33" t="s">
        <v>108</v>
      </c>
      <c r="C84" s="93" t="n">
        <f aca="false">3+0.9</f>
        <v>3.9</v>
      </c>
      <c r="D84" s="133"/>
      <c r="E84" s="36" t="n">
        <v>3708.353</v>
      </c>
      <c r="F84" s="93"/>
      <c r="G84" s="27"/>
      <c r="H84" s="36"/>
      <c r="I84" s="35"/>
      <c r="J84" s="35" t="n">
        <f aca="false">C84</f>
        <v>3.9</v>
      </c>
      <c r="K84" s="27" t="n">
        <f aca="false">E84</f>
        <v>3708.353</v>
      </c>
      <c r="L84" s="36" t="n">
        <f aca="false">K84</f>
        <v>3708.353</v>
      </c>
      <c r="M84" s="36"/>
      <c r="N84" s="36"/>
      <c r="O84" s="35"/>
      <c r="P84" s="27"/>
      <c r="Q84" s="36"/>
      <c r="R84" s="36"/>
      <c r="S84" s="128"/>
      <c r="T84" s="128"/>
      <c r="U84" s="128" t="s">
        <v>56</v>
      </c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9"/>
    </row>
    <row r="85" customFormat="false" ht="210" hidden="false" customHeight="true" outlineLevel="0" collapsed="false">
      <c r="A85" s="50" t="n">
        <v>7</v>
      </c>
      <c r="B85" s="33" t="s">
        <v>109</v>
      </c>
      <c r="C85" s="121" t="n">
        <v>7.9</v>
      </c>
      <c r="D85" s="133"/>
      <c r="E85" s="36" t="n">
        <v>39900</v>
      </c>
      <c r="F85" s="121"/>
      <c r="G85" s="27"/>
      <c r="H85" s="36"/>
      <c r="I85" s="35"/>
      <c r="J85" s="35"/>
      <c r="K85" s="27"/>
      <c r="L85" s="36"/>
      <c r="M85" s="36"/>
      <c r="N85" s="36"/>
      <c r="O85" s="35"/>
      <c r="P85" s="134"/>
      <c r="Q85" s="36"/>
      <c r="R85" s="36"/>
      <c r="S85" s="35" t="n">
        <f aca="false">C85</f>
        <v>7.9</v>
      </c>
      <c r="T85" s="27" t="n">
        <f aca="false">E85</f>
        <v>39900</v>
      </c>
      <c r="U85" s="36" t="n">
        <f aca="false">T85</f>
        <v>39900</v>
      </c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9"/>
    </row>
    <row r="86" customFormat="false" ht="57.55" hidden="false" customHeight="true" outlineLevel="0" collapsed="false">
      <c r="A86" s="31" t="s">
        <v>63</v>
      </c>
      <c r="B86" s="31"/>
      <c r="C86" s="121"/>
      <c r="D86" s="133"/>
      <c r="E86" s="27"/>
      <c r="F86" s="35"/>
      <c r="G86" s="36"/>
      <c r="H86" s="36"/>
      <c r="I86" s="35"/>
      <c r="J86" s="35"/>
      <c r="K86" s="27" t="s">
        <v>51</v>
      </c>
      <c r="L86" s="36"/>
      <c r="M86" s="36"/>
      <c r="N86" s="36"/>
      <c r="O86" s="35"/>
      <c r="P86" s="27"/>
      <c r="Q86" s="36"/>
      <c r="R86" s="36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9"/>
    </row>
    <row r="87" customFormat="false" ht="153.75" hidden="false" customHeight="true" outlineLevel="0" collapsed="false">
      <c r="A87" s="50" t="n">
        <v>8</v>
      </c>
      <c r="B87" s="62" t="s">
        <v>110</v>
      </c>
      <c r="C87" s="121" t="n">
        <v>3.2</v>
      </c>
      <c r="D87" s="133"/>
      <c r="E87" s="36" t="n">
        <v>19100</v>
      </c>
      <c r="F87" s="121"/>
      <c r="G87" s="27"/>
      <c r="H87" s="36"/>
      <c r="I87" s="35"/>
      <c r="J87" s="35"/>
      <c r="K87" s="27"/>
      <c r="L87" s="36"/>
      <c r="M87" s="36"/>
      <c r="N87" s="36"/>
      <c r="O87" s="35"/>
      <c r="P87" s="27"/>
      <c r="Q87" s="36"/>
      <c r="R87" s="36"/>
      <c r="S87" s="35" t="n">
        <f aca="false">C87</f>
        <v>3.2</v>
      </c>
      <c r="T87" s="27" t="n">
        <f aca="false">E87</f>
        <v>19100</v>
      </c>
      <c r="U87" s="36" t="n">
        <f aca="false">T87</f>
        <v>19100</v>
      </c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9"/>
    </row>
    <row r="88" customFormat="false" ht="59.25" hidden="false" customHeight="true" outlineLevel="0" collapsed="false">
      <c r="A88" s="31" t="s">
        <v>72</v>
      </c>
      <c r="B88" s="31"/>
      <c r="C88" s="121"/>
      <c r="D88" s="133"/>
      <c r="E88" s="27"/>
      <c r="F88" s="35"/>
      <c r="G88" s="36"/>
      <c r="H88" s="36"/>
      <c r="I88" s="35"/>
      <c r="J88" s="35"/>
      <c r="K88" s="27" t="s">
        <v>51</v>
      </c>
      <c r="L88" s="36"/>
      <c r="M88" s="36"/>
      <c r="N88" s="36"/>
      <c r="O88" s="35"/>
      <c r="P88" s="27"/>
      <c r="Q88" s="36"/>
      <c r="R88" s="36"/>
      <c r="S88" s="128"/>
      <c r="T88" s="128"/>
      <c r="U88" s="128"/>
      <c r="V88" s="128" t="s">
        <v>51</v>
      </c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9"/>
    </row>
    <row r="89" customFormat="false" ht="125.25" hidden="false" customHeight="true" outlineLevel="0" collapsed="false">
      <c r="A89" s="50" t="n">
        <v>9</v>
      </c>
      <c r="B89" s="33" t="s">
        <v>111</v>
      </c>
      <c r="C89" s="93" t="n">
        <v>2.6</v>
      </c>
      <c r="D89" s="133"/>
      <c r="E89" s="36" t="n">
        <v>11754.62516</v>
      </c>
      <c r="F89" s="93" t="n">
        <f aca="false">C89</f>
        <v>2.6</v>
      </c>
      <c r="G89" s="27" t="n">
        <f aca="false">E89</f>
        <v>11754.62516</v>
      </c>
      <c r="H89" s="36" t="n">
        <f aca="false">G89</f>
        <v>11754.62516</v>
      </c>
      <c r="I89" s="35"/>
      <c r="J89" s="35"/>
      <c r="K89" s="27"/>
      <c r="L89" s="36"/>
      <c r="M89" s="36"/>
      <c r="N89" s="36"/>
      <c r="O89" s="35"/>
      <c r="P89" s="27"/>
      <c r="Q89" s="36"/>
      <c r="R89" s="36"/>
      <c r="S89" s="128"/>
      <c r="T89" s="128"/>
      <c r="U89" s="128"/>
      <c r="V89" s="128" t="s">
        <v>56</v>
      </c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9"/>
    </row>
    <row r="90" customFormat="false" ht="61.5" hidden="false" customHeight="true" outlineLevel="0" collapsed="false">
      <c r="A90" s="31" t="s">
        <v>74</v>
      </c>
      <c r="B90" s="31"/>
      <c r="C90" s="121"/>
      <c r="D90" s="131"/>
      <c r="E90" s="131"/>
      <c r="F90" s="35"/>
      <c r="G90" s="36"/>
      <c r="H90" s="36"/>
      <c r="I90" s="35"/>
      <c r="J90" s="35"/>
      <c r="K90" s="27"/>
      <c r="L90" s="36"/>
      <c r="M90" s="36"/>
      <c r="N90" s="36"/>
      <c r="O90" s="35"/>
      <c r="P90" s="27"/>
      <c r="Q90" s="36"/>
      <c r="R90" s="36"/>
      <c r="S90" s="128"/>
      <c r="T90" s="128"/>
      <c r="U90" s="128"/>
      <c r="V90" s="128" t="s">
        <v>107</v>
      </c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9"/>
    </row>
    <row r="91" customFormat="false" ht="96" hidden="false" customHeight="true" outlineLevel="0" collapsed="false">
      <c r="A91" s="50" t="n">
        <v>10</v>
      </c>
      <c r="B91" s="62" t="s">
        <v>112</v>
      </c>
      <c r="C91" s="121" t="n">
        <v>0.5</v>
      </c>
      <c r="D91" s="131"/>
      <c r="E91" s="36" t="n">
        <v>2659.81617</v>
      </c>
      <c r="F91" s="121" t="n">
        <f aca="false">C91</f>
        <v>0.5</v>
      </c>
      <c r="G91" s="27" t="n">
        <f aca="false">E91</f>
        <v>2659.81617</v>
      </c>
      <c r="H91" s="36" t="n">
        <f aca="false">G91</f>
        <v>2659.81617</v>
      </c>
      <c r="I91" s="35"/>
      <c r="J91" s="35"/>
      <c r="K91" s="27"/>
      <c r="L91" s="36"/>
      <c r="M91" s="36"/>
      <c r="N91" s="36"/>
      <c r="O91" s="35"/>
      <c r="P91" s="27"/>
      <c r="Q91" s="36"/>
      <c r="R91" s="36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9"/>
    </row>
    <row r="92" customFormat="false" ht="120" hidden="false" customHeight="true" outlineLevel="0" collapsed="false">
      <c r="A92" s="50" t="n">
        <v>11</v>
      </c>
      <c r="B92" s="33" t="s">
        <v>113</v>
      </c>
      <c r="C92" s="93" t="n">
        <v>4.8</v>
      </c>
      <c r="D92" s="131"/>
      <c r="E92" s="36" t="n">
        <f aca="false">21824.9059+0.0941</f>
        <v>21825</v>
      </c>
      <c r="F92" s="93"/>
      <c r="G92" s="27"/>
      <c r="H92" s="36"/>
      <c r="I92" s="35"/>
      <c r="J92" s="35" t="n">
        <f aca="false">C92</f>
        <v>4.8</v>
      </c>
      <c r="K92" s="27" t="n">
        <f aca="false">L92</f>
        <v>21825</v>
      </c>
      <c r="L92" s="36" t="n">
        <f aca="false">E92</f>
        <v>21825</v>
      </c>
      <c r="M92" s="36"/>
      <c r="N92" s="36"/>
      <c r="O92" s="35"/>
      <c r="P92" s="27"/>
      <c r="Q92" s="36"/>
      <c r="R92" s="36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9"/>
    </row>
    <row r="93" s="137" customFormat="true" ht="63" hidden="false" customHeight="true" outlineLevel="0" collapsed="false">
      <c r="A93" s="31" t="s">
        <v>75</v>
      </c>
      <c r="B93" s="31"/>
      <c r="C93" s="121"/>
      <c r="D93" s="131"/>
      <c r="E93" s="131"/>
      <c r="F93" s="135"/>
      <c r="G93" s="136"/>
      <c r="H93" s="136"/>
      <c r="I93" s="135"/>
      <c r="J93" s="35"/>
      <c r="K93" s="27"/>
      <c r="L93" s="36"/>
      <c r="M93" s="36"/>
      <c r="N93" s="36"/>
      <c r="O93" s="35"/>
      <c r="P93" s="27"/>
      <c r="Q93" s="36"/>
      <c r="R93" s="36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9"/>
    </row>
    <row r="94" s="137" customFormat="true" ht="99.75" hidden="false" customHeight="true" outlineLevel="0" collapsed="false">
      <c r="A94" s="50" t="n">
        <v>12</v>
      </c>
      <c r="B94" s="33" t="s">
        <v>114</v>
      </c>
      <c r="C94" s="93" t="n">
        <v>3.2</v>
      </c>
      <c r="D94" s="131"/>
      <c r="E94" s="36" t="n">
        <v>14149.83273</v>
      </c>
      <c r="F94" s="93" t="n">
        <f aca="false">C94</f>
        <v>3.2</v>
      </c>
      <c r="G94" s="27" t="n">
        <f aca="false">E94</f>
        <v>14149.83273</v>
      </c>
      <c r="H94" s="36" t="n">
        <f aca="false">G94</f>
        <v>14149.83273</v>
      </c>
      <c r="I94" s="135"/>
      <c r="J94" s="35"/>
      <c r="K94" s="27"/>
      <c r="L94" s="36"/>
      <c r="M94" s="36"/>
      <c r="N94" s="36"/>
      <c r="O94" s="35"/>
      <c r="P94" s="27"/>
      <c r="Q94" s="36"/>
      <c r="R94" s="36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9"/>
    </row>
    <row r="95" s="137" customFormat="true" ht="54" hidden="false" customHeight="true" outlineLevel="0" collapsed="false">
      <c r="A95" s="31" t="s">
        <v>81</v>
      </c>
      <c r="B95" s="31"/>
      <c r="C95" s="121"/>
      <c r="D95" s="131"/>
      <c r="E95" s="131"/>
      <c r="F95" s="135"/>
      <c r="G95" s="136"/>
      <c r="H95" s="136"/>
      <c r="I95" s="135"/>
      <c r="J95" s="35"/>
      <c r="K95" s="27"/>
      <c r="L95" s="36"/>
      <c r="M95" s="36"/>
      <c r="N95" s="36"/>
      <c r="O95" s="35"/>
      <c r="P95" s="27"/>
      <c r="Q95" s="36"/>
      <c r="R95" s="36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9"/>
    </row>
    <row r="96" s="137" customFormat="true" ht="91.5" hidden="false" customHeight="true" outlineLevel="0" collapsed="false">
      <c r="A96" s="50" t="n">
        <v>13</v>
      </c>
      <c r="B96" s="33" t="s">
        <v>115</v>
      </c>
      <c r="C96" s="121" t="n">
        <v>1.8</v>
      </c>
      <c r="D96" s="131"/>
      <c r="E96" s="36" t="n">
        <v>7135.19109</v>
      </c>
      <c r="F96" s="121" t="n">
        <f aca="false">C96</f>
        <v>1.8</v>
      </c>
      <c r="G96" s="27" t="n">
        <f aca="false">E96</f>
        <v>7135.19109</v>
      </c>
      <c r="H96" s="36" t="n">
        <f aca="false">G96</f>
        <v>7135.19109</v>
      </c>
      <c r="I96" s="135"/>
      <c r="J96" s="35"/>
      <c r="K96" s="27"/>
      <c r="L96" s="36"/>
      <c r="M96" s="36"/>
      <c r="N96" s="36"/>
      <c r="O96" s="35"/>
      <c r="P96" s="27"/>
      <c r="Q96" s="36"/>
      <c r="R96" s="36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9"/>
    </row>
    <row r="97" s="137" customFormat="true" ht="72.75" hidden="false" customHeight="true" outlineLevel="0" collapsed="false">
      <c r="A97" s="31" t="s">
        <v>87</v>
      </c>
      <c r="B97" s="31"/>
      <c r="C97" s="121"/>
      <c r="D97" s="131"/>
      <c r="E97" s="131"/>
      <c r="F97" s="135"/>
      <c r="G97" s="136"/>
      <c r="H97" s="136"/>
      <c r="I97" s="135"/>
      <c r="J97" s="35"/>
      <c r="K97" s="27"/>
      <c r="L97" s="36"/>
      <c r="M97" s="36"/>
      <c r="N97" s="36"/>
      <c r="O97" s="35"/>
      <c r="P97" s="27"/>
      <c r="Q97" s="36"/>
      <c r="R97" s="36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9"/>
    </row>
    <row r="98" customFormat="false" ht="93" hidden="false" customHeight="true" outlineLevel="0" collapsed="false">
      <c r="A98" s="50" t="n">
        <v>14</v>
      </c>
      <c r="B98" s="62" t="s">
        <v>116</v>
      </c>
      <c r="C98" s="121" t="n">
        <v>3.1</v>
      </c>
      <c r="D98" s="131"/>
      <c r="E98" s="36" t="n">
        <v>10790.53375</v>
      </c>
      <c r="F98" s="121" t="n">
        <f aca="false">C98</f>
        <v>3.1</v>
      </c>
      <c r="G98" s="27" t="n">
        <f aca="false">E98</f>
        <v>10790.53375</v>
      </c>
      <c r="H98" s="36" t="n">
        <f aca="false">G98</f>
        <v>10790.53375</v>
      </c>
      <c r="I98" s="35"/>
      <c r="J98" s="35"/>
      <c r="K98" s="27"/>
      <c r="L98" s="36"/>
      <c r="M98" s="36"/>
      <c r="N98" s="36"/>
      <c r="O98" s="35"/>
      <c r="P98" s="27"/>
      <c r="Q98" s="36"/>
      <c r="R98" s="36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9"/>
    </row>
    <row r="99" customFormat="false" ht="60.75" hidden="false" customHeight="true" outlineLevel="0" collapsed="false">
      <c r="A99" s="31" t="s">
        <v>88</v>
      </c>
      <c r="B99" s="31"/>
      <c r="C99" s="121"/>
      <c r="D99" s="131"/>
      <c r="E99" s="131"/>
      <c r="F99" s="35"/>
      <c r="G99" s="36"/>
      <c r="H99" s="36"/>
      <c r="I99" s="35"/>
      <c r="J99" s="35"/>
      <c r="K99" s="27"/>
      <c r="L99" s="36"/>
      <c r="M99" s="36"/>
      <c r="N99" s="36"/>
      <c r="O99" s="35"/>
      <c r="P99" s="27"/>
      <c r="Q99" s="36"/>
      <c r="R99" s="36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9"/>
    </row>
    <row r="100" customFormat="false" ht="126" hidden="false" customHeight="true" outlineLevel="0" collapsed="false">
      <c r="A100" s="50" t="n">
        <v>15</v>
      </c>
      <c r="B100" s="62" t="s">
        <v>117</v>
      </c>
      <c r="C100" s="121" t="n">
        <v>1.4</v>
      </c>
      <c r="D100" s="35"/>
      <c r="E100" s="36" t="n">
        <v>6311.74457</v>
      </c>
      <c r="F100" s="121" t="n">
        <f aca="false">C100</f>
        <v>1.4</v>
      </c>
      <c r="G100" s="27" t="n">
        <f aca="false">E100</f>
        <v>6311.74457</v>
      </c>
      <c r="H100" s="36" t="n">
        <f aca="false">G100</f>
        <v>6311.74457</v>
      </c>
      <c r="I100" s="35"/>
      <c r="J100" s="35"/>
      <c r="K100" s="27"/>
      <c r="L100" s="36"/>
      <c r="M100" s="36"/>
      <c r="N100" s="36"/>
      <c r="O100" s="35"/>
      <c r="P100" s="27"/>
      <c r="Q100" s="36"/>
      <c r="R100" s="36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9"/>
    </row>
    <row r="101" customFormat="false" ht="92.25" hidden="false" customHeight="true" outlineLevel="0" collapsed="false">
      <c r="A101" s="50" t="n">
        <v>16</v>
      </c>
      <c r="B101" s="33" t="s">
        <v>118</v>
      </c>
      <c r="C101" s="121" t="n">
        <v>1.7</v>
      </c>
      <c r="D101" s="35"/>
      <c r="E101" s="36" t="n">
        <v>8049.08513</v>
      </c>
      <c r="F101" s="121" t="n">
        <f aca="false">C101</f>
        <v>1.7</v>
      </c>
      <c r="G101" s="27" t="n">
        <f aca="false">E101</f>
        <v>8049.08513</v>
      </c>
      <c r="H101" s="36" t="n">
        <f aca="false">G101</f>
        <v>8049.08513</v>
      </c>
      <c r="I101" s="35"/>
      <c r="J101" s="35"/>
      <c r="K101" s="27"/>
      <c r="L101" s="36"/>
      <c r="M101" s="36"/>
      <c r="N101" s="36"/>
      <c r="O101" s="35"/>
      <c r="P101" s="27"/>
      <c r="Q101" s="36"/>
      <c r="R101" s="36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9"/>
    </row>
    <row r="102" customFormat="false" ht="116.25" hidden="false" customHeight="true" outlineLevel="0" collapsed="false">
      <c r="A102" s="32" t="n">
        <v>17</v>
      </c>
      <c r="B102" s="33" t="s">
        <v>119</v>
      </c>
      <c r="C102" s="121" t="n">
        <v>5.7</v>
      </c>
      <c r="D102" s="35"/>
      <c r="E102" s="36" t="n">
        <v>23000</v>
      </c>
      <c r="F102" s="121"/>
      <c r="G102" s="27"/>
      <c r="H102" s="36"/>
      <c r="I102" s="35"/>
      <c r="J102" s="35"/>
      <c r="K102" s="27"/>
      <c r="L102" s="36"/>
      <c r="M102" s="36"/>
      <c r="N102" s="36"/>
      <c r="O102" s="35" t="n">
        <f aca="false">C102</f>
        <v>5.7</v>
      </c>
      <c r="P102" s="27" t="n">
        <f aca="false">E102</f>
        <v>23000</v>
      </c>
      <c r="Q102" s="36" t="n">
        <f aca="false">P102</f>
        <v>23000</v>
      </c>
      <c r="R102" s="36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9"/>
    </row>
    <row r="103" customFormat="false" ht="64.5" hidden="false" customHeight="true" outlineLevel="0" collapsed="false">
      <c r="A103" s="40" t="s">
        <v>96</v>
      </c>
      <c r="B103" s="40"/>
      <c r="C103" s="121"/>
      <c r="D103" s="35"/>
      <c r="E103" s="35"/>
      <c r="F103" s="35"/>
      <c r="G103" s="36"/>
      <c r="H103" s="36"/>
      <c r="I103" s="35"/>
      <c r="J103" s="35"/>
      <c r="K103" s="27"/>
      <c r="L103" s="36"/>
      <c r="M103" s="36"/>
      <c r="N103" s="36"/>
      <c r="O103" s="35"/>
      <c r="P103" s="27"/>
      <c r="Q103" s="36"/>
      <c r="R103" s="36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9"/>
    </row>
    <row r="104" customFormat="false" ht="93.75" hidden="false" customHeight="true" outlineLevel="0" collapsed="false">
      <c r="A104" s="138" t="n">
        <v>18</v>
      </c>
      <c r="B104" s="139" t="s">
        <v>120</v>
      </c>
      <c r="C104" s="140" t="n">
        <v>1.8</v>
      </c>
      <c r="D104" s="141"/>
      <c r="E104" s="142" t="n">
        <v>6887.91976</v>
      </c>
      <c r="F104" s="140" t="n">
        <f aca="false">C104</f>
        <v>1.8</v>
      </c>
      <c r="G104" s="143" t="n">
        <f aca="false">E104</f>
        <v>6887.91976</v>
      </c>
      <c r="H104" s="142" t="n">
        <f aca="false">G104</f>
        <v>6887.91976</v>
      </c>
      <c r="I104" s="141"/>
      <c r="J104" s="141"/>
      <c r="K104" s="143"/>
      <c r="L104" s="142"/>
      <c r="M104" s="142"/>
      <c r="N104" s="142"/>
      <c r="O104" s="141"/>
      <c r="P104" s="143"/>
      <c r="Q104" s="142"/>
      <c r="R104" s="142"/>
      <c r="S104" s="144"/>
      <c r="T104" s="144"/>
      <c r="U104" s="144"/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5"/>
    </row>
    <row r="105" customFormat="false" ht="12.75" hidden="false" customHeight="true" outlineLevel="0" collapsed="false">
      <c r="B105" s="146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</row>
    <row r="106" customFormat="false" ht="12.75" hidden="false" customHeight="false" outlineLevel="0" collapsed="false">
      <c r="B106" s="146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customFormat="false" ht="12.75" hidden="false" customHeight="false" outlineLevel="0" collapsed="false">
      <c r="B107" s="146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</row>
    <row r="108" customFormat="false" ht="12.75" hidden="false" customHeight="false" outlineLevel="0" collapsed="false">
      <c r="B108" s="146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customFormat="false" ht="12.75" hidden="false" customHeight="false" outlineLevel="0" collapsed="false">
      <c r="B109" s="146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customFormat="false" ht="12.75" hidden="false" customHeight="false" outlineLevel="0" collapsed="false">
      <c r="B110" s="146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customFormat="false" ht="12.75" hidden="false" customHeight="false" outlineLevel="0" collapsed="false">
      <c r="B111" s="146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</row>
    <row r="112" customFormat="false" ht="12.75" hidden="false" customHeight="false" outlineLevel="0" collapsed="false">
      <c r="B112" s="146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</row>
    <row r="113" customFormat="false" ht="12.75" hidden="false" customHeight="false" outlineLevel="0" collapsed="false">
      <c r="B113" s="146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</row>
    <row r="114" customFormat="false" ht="12.75" hidden="false" customHeight="false" outlineLevel="0" collapsed="false">
      <c r="B114" s="146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</row>
    <row r="115" customFormat="false" ht="12.75" hidden="false" customHeight="false" outlineLevel="0" collapsed="false">
      <c r="B115" s="146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</row>
    <row r="116" customFormat="false" ht="12.75" hidden="false" customHeight="false" outlineLevel="0" collapsed="false">
      <c r="B116" s="146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</row>
    <row r="117" customFormat="false" ht="12.75" hidden="false" customHeight="false" outlineLevel="0" collapsed="false">
      <c r="B117" s="146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</row>
    <row r="118" customFormat="false" ht="12.75" hidden="false" customHeight="false" outlineLevel="0" collapsed="false">
      <c r="B118" s="146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customFormat="false" ht="12.75" hidden="false" customHeight="false" outlineLevel="0" collapsed="false">
      <c r="B119" s="146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customFormat="false" ht="12.75" hidden="false" customHeight="false" outlineLevel="0" collapsed="false">
      <c r="B120" s="146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</row>
    <row r="121" customFormat="false" ht="12.75" hidden="false" customHeight="false" outlineLevel="0" collapsed="false">
      <c r="B121" s="146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</row>
    <row r="122" customFormat="false" ht="12.75" hidden="false" customHeight="false" outlineLevel="0" collapsed="false">
      <c r="B122" s="146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</row>
    <row r="123" customFormat="false" ht="12.75" hidden="false" customHeight="false" outlineLevel="0" collapsed="false">
      <c r="B123" s="146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</row>
    <row r="124" customFormat="false" ht="12.75" hidden="false" customHeight="false" outlineLevel="0" collapsed="false">
      <c r="B124" s="146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</row>
    <row r="125" customFormat="false" ht="12.75" hidden="false" customHeight="false" outlineLevel="0" collapsed="false">
      <c r="B125" s="146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</row>
    <row r="126" customFormat="false" ht="12.75" hidden="false" customHeight="false" outlineLevel="0" collapsed="false">
      <c r="B126" s="146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</row>
    <row r="127" customFormat="false" ht="12.75" hidden="false" customHeight="false" outlineLevel="0" collapsed="false">
      <c r="B127" s="146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</row>
    <row r="128" customFormat="false" ht="12.75" hidden="false" customHeight="false" outlineLevel="0" collapsed="false">
      <c r="B128" s="146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</row>
    <row r="129" customFormat="false" ht="12.75" hidden="false" customHeight="false" outlineLevel="0" collapsed="false">
      <c r="B129" s="146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</row>
    <row r="130" customFormat="false" ht="12.75" hidden="false" customHeight="false" outlineLevel="0" collapsed="false">
      <c r="B130" s="146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</row>
    <row r="131" customFormat="false" ht="12.75" hidden="false" customHeight="false" outlineLevel="0" collapsed="false">
      <c r="B131" s="146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</row>
    <row r="132" customFormat="false" ht="12.75" hidden="false" customHeight="false" outlineLevel="0" collapsed="false">
      <c r="B132" s="146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</row>
    <row r="133" customFormat="false" ht="12.75" hidden="false" customHeight="false" outlineLevel="0" collapsed="false">
      <c r="B133" s="146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</sheetData>
  <mergeCells count="60"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B18:AH18"/>
    <mergeCell ref="A20:B20"/>
    <mergeCell ref="A22:AH22"/>
    <mergeCell ref="B23:AH23"/>
    <mergeCell ref="A27:B27"/>
    <mergeCell ref="A30:B30"/>
    <mergeCell ref="A35:B35"/>
    <mergeCell ref="A41:B41"/>
    <mergeCell ref="A43:B43"/>
    <mergeCell ref="A45:B45"/>
    <mergeCell ref="A47:B47"/>
    <mergeCell ref="A49:B49"/>
    <mergeCell ref="A51:B51"/>
    <mergeCell ref="A52:B52"/>
    <mergeCell ref="A54:B54"/>
    <mergeCell ref="A55:B55"/>
    <mergeCell ref="A57:B57"/>
    <mergeCell ref="A58:B58"/>
    <mergeCell ref="A59:B59"/>
    <mergeCell ref="A63:B63"/>
    <mergeCell ref="A64:B64"/>
    <mergeCell ref="A69:B69"/>
    <mergeCell ref="A71:B71"/>
    <mergeCell ref="B74:AH74"/>
    <mergeCell ref="A76:B76"/>
    <mergeCell ref="A78:B78"/>
    <mergeCell ref="A82:B82"/>
    <mergeCell ref="A86:B86"/>
    <mergeCell ref="A88:B88"/>
    <mergeCell ref="A90:B90"/>
    <mergeCell ref="A93:B93"/>
    <mergeCell ref="A95:B95"/>
    <mergeCell ref="A97:B97"/>
    <mergeCell ref="A99:B99"/>
    <mergeCell ref="A103:B103"/>
  </mergeCells>
  <printOptions headings="false" gridLines="false" gridLinesSet="true" horizontalCentered="true" verticalCentered="false"/>
  <pageMargins left="0.39375" right="0.39375" top="1.29930555555556" bottom="0.590277777777778" header="0.315277777777778" footer="0.511811023622047"/>
  <pageSetup paperSize="8" scale="100" fitToWidth="1" fitToHeight="7" pageOrder="downThenOver" orientation="landscape" blackAndWhite="false" draft="false" cellComments="none" firstPageNumber="58" useFirstPageNumber="true" horizontalDpi="300" verticalDpi="300" copies="1"/>
  <headerFooter differentFirst="false" differentOddEven="false">
    <oddHeader>&amp;C&amp;24&amp;P</oddHeader>
    <oddFooter/>
  </headerFooter>
  <rowBreaks count="1" manualBreakCount="1">
    <brk id="94" man="true" max="16383" min="0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2023-06-23T06:52:40Z</dcterms:created>
  <dc:creator>Шеховцова</dc:creator>
  <dc:description/>
  <dc:language>ru-RU</dc:language>
  <cp:lastModifiedBy/>
  <cp:lastPrinted>2024-12-23T13:25:45Z</cp:lastPrinted>
  <dcterms:modified xsi:type="dcterms:W3CDTF">2024-12-23T13:25:30Z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