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7.11.2023 бюджет 25-27" sheetId="1" state="visible" r:id="rId3"/>
  </sheets>
  <definedNames>
    <definedName function="false" hidden="false" localSheetId="0" name="_xlnm.Print_Area" vbProcedure="false">'17.11.2023 бюджет 25-27'!$A$1:$V$127</definedName>
    <definedName function="false" hidden="false" localSheetId="0" name="_xlnm.Print_Titles" vbProcedure="false">'17.11.2023 бюджет 25-27'!$5:$8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<sst xmlns="http://schemas.openxmlformats.org/spreadsheetml/2006/main" count="127" uniqueCount="72">
  <si>
    <t xml:space="preserve">                                             Приложение № 7                                                                          к государственной программе Белгородской области                                      «Совершенствование и развитие транспортной системы                   и дорожной сети  Белгородской области»  </t>
  </si>
  <si>
    <t xml:space="preserve"> Перечень объектов  строительства (реконструкции) автодорог и искусственных сооружений на них в населённых пунктах и в микрорайонах массовой жилищной застройки Белгородской области на 2024 - 2026 годы      </t>
  </si>
  <si>
    <t xml:space="preserve">   №    п/п</t>
  </si>
  <si>
    <t xml:space="preserve">      Наименование муниципальных районов, городских        и муниципальных округов, поселений, населенных пунктов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</si>
  <si>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</si>
  <si>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</si>
  <si>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</si>
  <si>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</si>
  <si>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    </t>
  </si>
  <si>
    <t xml:space="preserve">Протяженность</t>
  </si>
  <si>
    <t xml:space="preserve">     Стоимость      ВСЕГО,    тыс. рублей</t>
  </si>
  <si>
    <t xml:space="preserve">в том числе</t>
  </si>
  <si>
    <t xml:space="preserve">    Стоимость          ВСЕГО,        тыс. рублей</t>
  </si>
  <si>
    <t xml:space="preserve">     Стоимость             ВСЕГО,          тыс. рублей</t>
  </si>
  <si>
    <t xml:space="preserve">Стоимость ВСЕГО,                   тыс. рублей</t>
  </si>
  <si>
    <t xml:space="preserve">км </t>
  </si>
  <si>
    <t xml:space="preserve">п.м</t>
  </si>
  <si>
    <t xml:space="preserve">  cубсидии   из областного бюджета</t>
  </si>
  <si>
    <t xml:space="preserve">муници-пальный бюджет</t>
  </si>
  <si>
    <t xml:space="preserve">    субсидии       из     областного бюджета</t>
  </si>
  <si>
    <t xml:space="preserve">     субсидии      из    областного бюджета</t>
  </si>
  <si>
    <t xml:space="preserve">областной бюджет</t>
  </si>
  <si>
    <t xml:space="preserve">                                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и микрорайонов массовой жилищной застройки» </t>
  </si>
  <si>
    <t xml:space="preserve">I</t>
  </si>
  <si>
    <t xml:space="preserve">Построено (реконструировано) автодорог и искусственных сооружений на них в населенных пунктах </t>
  </si>
  <si>
    <t xml:space="preserve">ВСЕГО</t>
  </si>
  <si>
    <t xml:space="preserve">в том числе:</t>
  </si>
  <si>
    <t xml:space="preserve">субсидии из областного бюджета</t>
  </si>
  <si>
    <t xml:space="preserve">средства  бюджетов муниципальных образований</t>
  </si>
  <si>
    <t xml:space="preserve">Алексеевский городской округ</t>
  </si>
  <si>
    <t xml:space="preserve">Белгородский район</t>
  </si>
  <si>
    <t xml:space="preserve">Борисовский район</t>
  </si>
  <si>
    <t xml:space="preserve">Валуйский городской округ</t>
  </si>
  <si>
    <t xml:space="preserve">Вейделевский район</t>
  </si>
  <si>
    <t xml:space="preserve">Волоконовский район</t>
  </si>
  <si>
    <t xml:space="preserve">Грайворонский городской округ</t>
  </si>
  <si>
    <t xml:space="preserve">     </t>
  </si>
  <si>
    <t xml:space="preserve">Губкинский городской округ</t>
  </si>
  <si>
    <t xml:space="preserve">   </t>
  </si>
  <si>
    <t xml:space="preserve">Ивнянский район</t>
  </si>
  <si>
    <t xml:space="preserve">Корочанский район</t>
  </si>
  <si>
    <t xml:space="preserve">Красненский район</t>
  </si>
  <si>
    <t xml:space="preserve">Красногвардейский район</t>
  </si>
  <si>
    <t xml:space="preserve">Краснояружский  район</t>
  </si>
  <si>
    <t xml:space="preserve">Новооскольский городской округ</t>
  </si>
  <si>
    <t xml:space="preserve">Прохоровский район</t>
  </si>
  <si>
    <t xml:space="preserve">Ракитянский район</t>
  </si>
  <si>
    <t xml:space="preserve">Ровеньский район</t>
  </si>
  <si>
    <t xml:space="preserve">Старооскольский городской округ</t>
  </si>
  <si>
    <t xml:space="preserve">           </t>
  </si>
  <si>
    <t xml:space="preserve">Чернянский район</t>
  </si>
  <si>
    <t xml:space="preserve">Шебекинский городской округ</t>
  </si>
  <si>
    <t xml:space="preserve">Яковлевский городской округ</t>
  </si>
  <si>
    <t xml:space="preserve"> </t>
  </si>
  <si>
    <t xml:space="preserve">г. Белгород</t>
  </si>
  <si>
    <t xml:space="preserve">II</t>
  </si>
  <si>
    <t xml:space="preserve">Построено автодорог в микрорайонах массовой жилищной застройки                                                  </t>
  </si>
  <si>
    <t xml:space="preserve">город Белгород</t>
  </si>
  <si>
    <t xml:space="preserve">Строительство автомобильных дорог                            в микрорайоне «Новая жизнь (4-ая очередь)»                в г. Белгороде </t>
  </si>
  <si>
    <t xml:space="preserve">Строительство проезда к жилой застройке                  по ул. Славянская в г. Белгороде </t>
  </si>
  <si>
    <t xml:space="preserve">МКР ИЖС  «Крутой Лог - 24»</t>
  </si>
  <si>
    <t xml:space="preserve">МКР ИЖС «Майский - 80 (2-я очередь)»</t>
  </si>
  <si>
    <t xml:space="preserve">МКР ИЖС «Новосадовый - 41», ул. Ореховая -          ул. Сторожевая</t>
  </si>
  <si>
    <t xml:space="preserve">МКР ИЖС «Пушкарное - 78» (2-я очередь)</t>
  </si>
  <si>
    <t xml:space="preserve">МКР ИЖС «Разумное - 81 (3-я очередь)»</t>
  </si>
  <si>
    <t xml:space="preserve">МКР ИЖС  «Хохлово - 68»</t>
  </si>
  <si>
    <t xml:space="preserve">МКР ИЖС «Комсомольский - 50»</t>
  </si>
  <si>
    <t xml:space="preserve">МКР ИЖС  «Крутой Лог - 24 а»</t>
  </si>
  <si>
    <t xml:space="preserve">МКР ИЖС  «Садовый», с. Драгунское</t>
  </si>
  <si>
    <t xml:space="preserve">Строительство автомобильной дороги к школе            от ул. Магистральная в п. Северный</t>
  </si>
  <si>
    <t xml:space="preserve">п. Ровеньки, МКР «Спортивный»</t>
  </si>
  <si>
    <t xml:space="preserve">п. Ровеньки, МКР «Прозрачный»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</si>
</sst>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0"/>
    <numFmt numFmtId="166" formatCode="#,##0.0"/>
    <numFmt numFmtId="167" formatCode="#,##0"/>
    <numFmt numFmtId="168" formatCode="0.0"/>
    <numFmt numFmtId="169" formatCode="#,##0.000"/>
    <numFmt numFmtId="170" formatCode="#,##0_р_."/>
    <numFmt numFmtId="171" formatCode="#,##0.0_р_."/>
    <numFmt numFmtId="172" formatCode="#,##0.000_р_."/>
    <numFmt numFmtId="173" formatCode="0.000"/>
    <numFmt numFmtId="174" formatCode="0.00"/>
    <numFmt numFmtId="175" formatCode="#,##0.00"/>
    <numFmt numFmtId="176" formatCode="0.0000"/>
  </numFmts>
  <fonts count="18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1"/>
    </font>
    <font>
      <sz val="14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8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3"/>
      <name val="Arial"/>
      <family val="2"/>
      <charset val="204"/>
    </font>
    <font>
      <b val="true"/>
      <sz val="13"/>
      <name val="Arial"/>
      <family val="2"/>
      <charset val="204"/>
    </font>
    <font>
      <b val="true"/>
      <sz val="14"/>
      <name val="Times New Roman"/>
      <family val="1"/>
      <charset val="204"/>
    </font>
    <font>
      <b val="true"/>
      <sz val="16"/>
      <name val="Arial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Arial"/>
      <family val="0"/>
      <charset val="1"/>
    </font>
    <font>
      <b val="true"/>
      <sz val="10"/>
      <name val="Arial"/>
      <family val="0"/>
      <charset val="204"/>
    </font>
  </fonts>
  <fills count="2">
    <fill>
      <patternFill patternType="none"/>
    </fill>
    <fill>
      <patternFill patternType="gray125"/>
    </fill>
  </fills>
  <borders count="38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3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4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5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6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2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3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4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25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6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2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9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7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2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9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9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6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" fillId="0" borderId="8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9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7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2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4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2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25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24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26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8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2" fillId="0" borderId="8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6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2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9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3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6" fillId="0" borderId="9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6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9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30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6" fillId="0" borderId="30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2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9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2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2" fillId="0" borderId="9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7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7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7" fillId="0" borderId="2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29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2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4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0" fillId="0" borderId="3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2" fillId="0" borderId="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3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2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3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9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6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2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2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2" fillId="0" borderId="9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2" fillId="0" borderId="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8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9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3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8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2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6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6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3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12" fillId="0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2" fillId="0" borderId="33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1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33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1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7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7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37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5" xfId="24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5" xfId="20"/>
    <cellStyle name="Обычный 2" xfId="21"/>
    <cellStyle name="Обычный_219-пп_Приложение 2" xfId="22"/>
    <cellStyle name="Обычный_ВЫПОЛНЕНИЕ программы ИЖС-2010 год" xfId="23"/>
    <cellStyle name="Стиль 1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true"/>
  </sheetPr>
  <dimension ref="A1:AR138"/>
  <sheetViews>
    <sheetView showFormulas="false" showGridLines="true" showRowColHeaders="true" showZeros="true" rightToLeft="false" tabSelected="true" showOutlineSymbols="true" defaultGridColor="true" view="pageBreakPreview" topLeftCell="A59" colorId="64" zoomScale="75" zoomScaleNormal="75" zoomScalePageLayoutView="75" workbookViewId="0">
      <selection pane="topLeft" activeCell="Y110" activeCellId="0" sqref="Y110"/>
    </sheetView>
  </sheetViews>
  <sheetFormatPr defaultColWidth="9.1484375" defaultRowHeight="18.75" zeroHeight="false" outlineLevelRow="0" outlineLevelCol="0"/>
  <cols>
    <col collapsed="false" customWidth="true" hidden="false" outlineLevel="0" max="1" min="1" style="1" width="6.57"/>
    <col collapsed="false" customWidth="true" hidden="false" outlineLevel="0" max="2" min="2" style="2" width="59.29"/>
    <col collapsed="false" customWidth="true" hidden="false" outlineLevel="0" max="3" min="3" style="2" width="12"/>
    <col collapsed="false" customWidth="true" hidden="false" outlineLevel="0" max="4" min="4" style="2" width="10.29"/>
    <col collapsed="false" customWidth="true" hidden="false" outlineLevel="0" max="5" min="5" style="2" width="13.15"/>
    <col collapsed="false" customWidth="true" hidden="false" outlineLevel="0" max="6" min="6" style="2" width="13.42"/>
    <col collapsed="false" customWidth="true" hidden="false" outlineLevel="0" max="7" min="7" style="2" width="11.85"/>
    <col collapsed="false" customWidth="true" hidden="false" outlineLevel="0" max="8" min="8" style="2" width="9.86"/>
    <col collapsed="false" customWidth="true" hidden="false" outlineLevel="0" max="9" min="9" style="2" width="11.29"/>
    <col collapsed="false" customWidth="true" hidden="false" outlineLevel="0" max="10" min="10" style="2" width="15.42"/>
    <col collapsed="false" customWidth="true" hidden="false" outlineLevel="0" max="11" min="11" style="2" width="15.71"/>
    <col collapsed="false" customWidth="true" hidden="false" outlineLevel="0" max="12" min="12" style="2" width="13.15"/>
    <col collapsed="false" customWidth="true" hidden="false" outlineLevel="0" max="13" min="13" style="2" width="10.29"/>
    <col collapsed="false" customWidth="true" hidden="false" outlineLevel="0" max="14" min="14" style="2" width="8.57"/>
    <col collapsed="false" customWidth="true" hidden="false" outlineLevel="0" max="15" min="15" style="2" width="17.15"/>
    <col collapsed="false" customWidth="true" hidden="false" outlineLevel="0" max="16" min="16" style="2" width="16"/>
    <col collapsed="false" customWidth="true" hidden="false" outlineLevel="0" max="17" min="17" style="2" width="13.15"/>
    <col collapsed="false" customWidth="true" hidden="true" outlineLevel="0" max="18" min="18" style="2" width="9"/>
    <col collapsed="false" customWidth="true" hidden="true" outlineLevel="0" max="19" min="19" style="2" width="9.71"/>
    <col collapsed="false" customWidth="true" hidden="true" outlineLevel="0" max="21" min="20" style="2" width="15.57"/>
    <col collapsed="false" customWidth="true" hidden="true" outlineLevel="0" max="22" min="22" style="2" width="12.71"/>
    <col collapsed="false" customWidth="true" hidden="false" outlineLevel="0" max="23" min="23" style="2" width="16.57"/>
    <col collapsed="false" customWidth="true" hidden="false" outlineLevel="0" max="24" min="24" style="2" width="14.42"/>
    <col collapsed="false" customWidth="false" hidden="false" outlineLevel="0" max="25" min="25" style="2" width="9.14"/>
    <col collapsed="false" customWidth="true" hidden="false" outlineLevel="0" max="26" min="26" style="2" width="17"/>
    <col collapsed="false" customWidth="false" hidden="false" outlineLevel="0" max="38" min="27" style="2" width="9.14"/>
    <col collapsed="false" customWidth="false" hidden="false" outlineLevel="0" max="42" min="39" style="3" width="9.14"/>
    <col collapsed="false" customWidth="false" hidden="false" outlineLevel="0" max="16384" min="43" style="4" width="9.14"/>
  </cols>
  <sheetData>
    <row r="1" s="4" customFormat="true" ht="88.5" hidden="false" customHeight="true" outlineLevel="0" collapsed="false">
      <c r="A1" s="5"/>
      <c r="B1" s="6"/>
      <c r="C1" s="7"/>
      <c r="D1" s="7"/>
      <c r="E1" s="7"/>
      <c r="F1" s="7"/>
      <c r="G1" s="7"/>
      <c r="H1" s="8"/>
      <c r="I1" s="9"/>
      <c r="J1" s="9"/>
      <c r="K1" s="7" t="s">
        <v>0</v>
      </c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="4" customFormat="true" ht="22.5" hidden="false" customHeight="true" outlineLevel="0" collapsed="false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="4" customFormat="true" ht="66" hidden="false" customHeight="true" outlineLevel="0" collapsed="false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="4" customFormat="true" ht="27" hidden="false" customHeight="true" outlineLevel="0" collapsed="false">
      <c r="A4" s="5"/>
      <c r="B4" s="6"/>
      <c r="C4" s="12"/>
      <c r="D4" s="12"/>
      <c r="E4" s="12"/>
      <c r="F4" s="12"/>
      <c r="G4" s="12"/>
      <c r="H4" s="12"/>
      <c r="I4" s="12"/>
      <c r="J4" s="12"/>
      <c r="K4" s="12"/>
      <c r="L4" s="13"/>
      <c r="M4" s="13"/>
      <c r="N4" s="13"/>
      <c r="O4" s="13"/>
      <c r="P4" s="13"/>
      <c r="Q4" s="13"/>
      <c r="R4" s="14"/>
      <c r="S4" s="14"/>
      <c r="T4" s="14"/>
      <c r="U4" s="14"/>
      <c r="V4" s="14"/>
    </row>
    <row r="5" s="20" customFormat="true" ht="27.75" hidden="false" customHeight="true" outlineLevel="0" collapsed="false">
      <c r="A5" s="15" t="s">
        <v>2</v>
      </c>
      <c r="B5" s="16" t="s">
        <v>3</v>
      </c>
      <c r="C5" s="17" t="s">
        <v>4</v>
      </c>
      <c r="D5" s="17"/>
      <c r="E5" s="17"/>
      <c r="F5" s="17"/>
      <c r="G5" s="17"/>
      <c r="H5" s="17" t="s">
        <v>5</v>
      </c>
      <c r="I5" s="17"/>
      <c r="J5" s="17"/>
      <c r="K5" s="17"/>
      <c r="L5" s="17"/>
      <c r="M5" s="18" t="s">
        <v>6</v>
      </c>
      <c r="N5" s="18"/>
      <c r="O5" s="18"/>
      <c r="P5" s="18"/>
      <c r="Q5" s="18"/>
      <c r="R5" s="19" t="s">
        <v>7</v>
      </c>
      <c r="S5" s="19"/>
      <c r="T5" s="19"/>
      <c r="U5" s="19"/>
      <c r="V5" s="19"/>
      <c r="W5" s="4"/>
      <c r="X5" s="4"/>
      <c r="Y5" s="4"/>
      <c r="Z5" s="4"/>
      <c r="AA5" s="4"/>
      <c r="AB5" s="4" t="s">
        <v>8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="25" customFormat="true" ht="29.25" hidden="false" customHeight="true" outlineLevel="0" collapsed="false">
      <c r="A6" s="15"/>
      <c r="B6" s="16"/>
      <c r="C6" s="21" t="s">
        <v>9</v>
      </c>
      <c r="D6" s="21"/>
      <c r="E6" s="21" t="s">
        <v>10</v>
      </c>
      <c r="F6" s="21" t="s">
        <v>11</v>
      </c>
      <c r="G6" s="21"/>
      <c r="H6" s="21" t="s">
        <v>9</v>
      </c>
      <c r="I6" s="21"/>
      <c r="J6" s="21" t="s">
        <v>12</v>
      </c>
      <c r="K6" s="21" t="s">
        <v>11</v>
      </c>
      <c r="L6" s="21"/>
      <c r="M6" s="21" t="s">
        <v>9</v>
      </c>
      <c r="N6" s="21"/>
      <c r="O6" s="21" t="s">
        <v>13</v>
      </c>
      <c r="P6" s="22" t="s">
        <v>11</v>
      </c>
      <c r="Q6" s="22"/>
      <c r="R6" s="23" t="s">
        <v>9</v>
      </c>
      <c r="S6" s="23"/>
      <c r="T6" s="24" t="s">
        <v>14</v>
      </c>
      <c r="U6" s="22" t="s">
        <v>11</v>
      </c>
      <c r="V6" s="22"/>
      <c r="W6" s="13"/>
      <c r="X6" s="13"/>
      <c r="Y6" s="13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="25" customFormat="true" ht="80.25" hidden="false" customHeight="true" outlineLevel="0" collapsed="false">
      <c r="A7" s="15"/>
      <c r="B7" s="16"/>
      <c r="C7" s="21" t="s">
        <v>15</v>
      </c>
      <c r="D7" s="21" t="s">
        <v>16</v>
      </c>
      <c r="E7" s="21"/>
      <c r="F7" s="21" t="s">
        <v>17</v>
      </c>
      <c r="G7" s="21" t="s">
        <v>18</v>
      </c>
      <c r="H7" s="21" t="s">
        <v>15</v>
      </c>
      <c r="I7" s="21" t="s">
        <v>16</v>
      </c>
      <c r="J7" s="21"/>
      <c r="K7" s="21" t="s">
        <v>19</v>
      </c>
      <c r="L7" s="21" t="s">
        <v>18</v>
      </c>
      <c r="M7" s="21" t="s">
        <v>15</v>
      </c>
      <c r="N7" s="21" t="s">
        <v>16</v>
      </c>
      <c r="O7" s="21"/>
      <c r="P7" s="21" t="s">
        <v>20</v>
      </c>
      <c r="Q7" s="22" t="s">
        <v>18</v>
      </c>
      <c r="R7" s="26" t="s">
        <v>15</v>
      </c>
      <c r="S7" s="26" t="s">
        <v>16</v>
      </c>
      <c r="T7" s="24"/>
      <c r="U7" s="27" t="s">
        <v>21</v>
      </c>
      <c r="V7" s="28" t="s">
        <v>18</v>
      </c>
      <c r="W7" s="13"/>
      <c r="X7" s="13"/>
      <c r="Y7" s="13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="36" customFormat="true" ht="27.75" hidden="false" customHeight="true" outlineLevel="0" collapsed="false">
      <c r="A8" s="29" t="n">
        <v>1</v>
      </c>
      <c r="B8" s="30" t="n">
        <v>2</v>
      </c>
      <c r="C8" s="30" t="n">
        <v>3</v>
      </c>
      <c r="D8" s="30" t="n">
        <v>4</v>
      </c>
      <c r="E8" s="30" t="n">
        <v>5</v>
      </c>
      <c r="F8" s="30" t="n">
        <v>6</v>
      </c>
      <c r="G8" s="30" t="n">
        <v>7</v>
      </c>
      <c r="H8" s="30" t="n">
        <v>8</v>
      </c>
      <c r="I8" s="30" t="n">
        <v>9</v>
      </c>
      <c r="J8" s="30" t="n">
        <v>10</v>
      </c>
      <c r="K8" s="30" t="n">
        <v>11</v>
      </c>
      <c r="L8" s="30" t="n">
        <v>12</v>
      </c>
      <c r="M8" s="30" t="n">
        <v>13</v>
      </c>
      <c r="N8" s="30" t="n">
        <v>14</v>
      </c>
      <c r="O8" s="30" t="n">
        <v>15</v>
      </c>
      <c r="P8" s="30" t="n">
        <v>16</v>
      </c>
      <c r="Q8" s="31" t="n">
        <v>17</v>
      </c>
      <c r="R8" s="32" t="n">
        <v>22</v>
      </c>
      <c r="S8" s="32" t="n">
        <v>23</v>
      </c>
      <c r="T8" s="33" t="n">
        <v>24</v>
      </c>
      <c r="U8" s="34" t="n">
        <v>25</v>
      </c>
      <c r="V8" s="35" t="n">
        <v>26</v>
      </c>
      <c r="W8" s="13"/>
      <c r="X8" s="13"/>
      <c r="Y8" s="13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="38" customFormat="true" ht="57.75" hidden="false" customHeight="true" outlineLevel="0" collapsed="false">
      <c r="A9" s="37" t="s">
        <v>22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5"/>
      <c r="S9" s="5"/>
      <c r="T9" s="5"/>
      <c r="U9" s="5"/>
      <c r="V9" s="5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</row>
    <row r="10" s="38" customFormat="true" ht="27.75" hidden="true" customHeight="true" outlineLevel="0" collapsed="false">
      <c r="A10" s="39" t="s">
        <v>23</v>
      </c>
      <c r="B10" s="40" t="s">
        <v>24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5"/>
      <c r="S10" s="5"/>
      <c r="T10" s="5"/>
      <c r="U10" s="5"/>
      <c r="V10" s="5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</row>
    <row r="11" s="47" customFormat="true" ht="36" hidden="true" customHeight="true" outlineLevel="0" collapsed="false">
      <c r="A11" s="41"/>
      <c r="B11" s="42" t="s">
        <v>25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4"/>
      <c r="R11" s="45" t="e">
        <f aca="false">R15+R17+R19+R21+R23+R25+R27+R29+R31+R33+R35+R37+R39+R41+R43+R45+R47+R49+R51+R53+R55+R57</f>
        <v>#REF!</v>
      </c>
      <c r="S11" s="45" t="e">
        <f aca="false">S15+S17+S19+S21+S23+S25+S27+S29+S31+S33+S35+S37+S39+S41+S43+S45+S47+S49+S51+S53+S55+S57</f>
        <v>#REF!</v>
      </c>
      <c r="T11" s="45" t="e">
        <f aca="false">T15+T17+T19+T21+T23+T25+T27+T29+T31+T33+T35+T37+T39+T41+T43+T45+T47+T49+T51+T53+T55+T57</f>
        <v>#REF!</v>
      </c>
      <c r="U11" s="45" t="e">
        <f aca="false">U15+U17+U19+U21+U23+U25+U27+U29+U31+U33+U35+U37+U39+U41+U43+U45+U47+U49+U51+U53+U55+U57</f>
        <v>#REF!</v>
      </c>
      <c r="V11" s="45" t="e">
        <f aca="false">V15+V17+V19+V21+V23+V25+V27+V29+V31+V33+V35+V37+V39+V41+V43+V45+V47+V49+V51+V53+V55+V57</f>
        <v>#REF!</v>
      </c>
      <c r="W11" s="45"/>
      <c r="X11" s="46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</row>
    <row r="12" s="4" customFormat="true" ht="24" hidden="true" customHeight="true" outlineLevel="0" collapsed="false">
      <c r="A12" s="48"/>
      <c r="B12" s="49" t="s">
        <v>26</v>
      </c>
      <c r="C12" s="50"/>
      <c r="D12" s="50"/>
      <c r="E12" s="50"/>
      <c r="F12" s="50"/>
      <c r="G12" s="50"/>
      <c r="H12" s="51"/>
      <c r="I12" s="51"/>
      <c r="J12" s="51"/>
      <c r="K12" s="51"/>
      <c r="L12" s="51"/>
      <c r="M12" s="50"/>
      <c r="N12" s="50"/>
      <c r="O12" s="50"/>
      <c r="P12" s="50"/>
      <c r="Q12" s="52"/>
      <c r="R12" s="53"/>
      <c r="S12" s="53"/>
      <c r="T12" s="51"/>
      <c r="U12" s="54"/>
      <c r="V12" s="55"/>
      <c r="W12" s="13"/>
      <c r="X12" s="13"/>
      <c r="Y12" s="13"/>
    </row>
    <row r="13" s="20" customFormat="true" ht="28.5" hidden="true" customHeight="true" outlineLevel="0" collapsed="false">
      <c r="A13" s="56"/>
      <c r="B13" s="57" t="s">
        <v>27</v>
      </c>
      <c r="C13" s="58"/>
      <c r="D13" s="58"/>
      <c r="E13" s="43"/>
      <c r="F13" s="43"/>
      <c r="G13" s="43"/>
      <c r="H13" s="43"/>
      <c r="I13" s="43"/>
      <c r="J13" s="43"/>
      <c r="K13" s="43"/>
      <c r="L13" s="43"/>
      <c r="M13" s="58"/>
      <c r="N13" s="58"/>
      <c r="O13" s="43"/>
      <c r="P13" s="43"/>
      <c r="Q13" s="44"/>
      <c r="R13" s="59"/>
      <c r="S13" s="59"/>
      <c r="T13" s="60"/>
      <c r="U13" s="61"/>
      <c r="V13" s="62"/>
      <c r="W13" s="13"/>
      <c r="X13" s="13"/>
      <c r="Y13" s="13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="20" customFormat="true" ht="43.5" hidden="true" customHeight="true" outlineLevel="0" collapsed="false">
      <c r="A14" s="56"/>
      <c r="B14" s="57" t="s">
        <v>28</v>
      </c>
      <c r="C14" s="63"/>
      <c r="D14" s="63"/>
      <c r="E14" s="63"/>
      <c r="F14" s="63"/>
      <c r="G14" s="63"/>
      <c r="H14" s="64"/>
      <c r="I14" s="64"/>
      <c r="J14" s="64"/>
      <c r="K14" s="64"/>
      <c r="L14" s="63"/>
      <c r="M14" s="63"/>
      <c r="N14" s="63"/>
      <c r="O14" s="63"/>
      <c r="P14" s="63"/>
      <c r="Q14" s="65"/>
      <c r="R14" s="66"/>
      <c r="S14" s="66"/>
      <c r="T14" s="67"/>
      <c r="U14" s="68"/>
      <c r="V14" s="62"/>
      <c r="W14" s="13"/>
      <c r="X14" s="13"/>
      <c r="Y14" s="13"/>
      <c r="Z14" s="4"/>
      <c r="AA14" s="4" t="s">
        <v>8</v>
      </c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="20" customFormat="true" ht="27" hidden="true" customHeight="true" outlineLevel="0" collapsed="false">
      <c r="A15" s="56"/>
      <c r="B15" s="69" t="s">
        <v>29</v>
      </c>
      <c r="C15" s="67"/>
      <c r="D15" s="67"/>
      <c r="E15" s="67"/>
      <c r="F15" s="67"/>
      <c r="G15" s="67"/>
      <c r="H15" s="70"/>
      <c r="I15" s="70"/>
      <c r="J15" s="70"/>
      <c r="K15" s="70"/>
      <c r="L15" s="70"/>
      <c r="M15" s="70"/>
      <c r="N15" s="70"/>
      <c r="O15" s="70"/>
      <c r="P15" s="70"/>
      <c r="Q15" s="71"/>
      <c r="R15" s="72" t="n">
        <v>10.3</v>
      </c>
      <c r="S15" s="70"/>
      <c r="T15" s="70" t="n">
        <v>238000</v>
      </c>
      <c r="U15" s="70" t="n">
        <v>223720</v>
      </c>
      <c r="V15" s="71" t="n">
        <f aca="false">T15-U15</f>
        <v>14280</v>
      </c>
      <c r="W15" s="73"/>
      <c r="X15" s="13"/>
      <c r="Y15" s="13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="20" customFormat="true" ht="27" hidden="true" customHeight="true" outlineLevel="0" collapsed="false">
      <c r="A16" s="74" t="n">
        <v>1</v>
      </c>
      <c r="B16" s="75"/>
      <c r="C16" s="76"/>
      <c r="D16" s="76"/>
      <c r="E16" s="76"/>
      <c r="F16" s="76"/>
      <c r="G16" s="76"/>
      <c r="H16" s="77"/>
      <c r="I16" s="78"/>
      <c r="J16" s="78"/>
      <c r="K16" s="78"/>
      <c r="L16" s="78"/>
      <c r="M16" s="78"/>
      <c r="N16" s="78"/>
      <c r="O16" s="78"/>
      <c r="P16" s="78"/>
      <c r="Q16" s="79"/>
      <c r="R16" s="80" t="n">
        <v>10.3</v>
      </c>
      <c r="S16" s="77"/>
      <c r="T16" s="77" t="n">
        <v>238000</v>
      </c>
      <c r="U16" s="77" t="n">
        <v>223720</v>
      </c>
      <c r="V16" s="81" t="n">
        <f aca="false">T16-U16</f>
        <v>14280</v>
      </c>
      <c r="W16" s="13"/>
      <c r="X16" s="13"/>
      <c r="Y16" s="13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="20" customFormat="true" ht="27" hidden="true" customHeight="true" outlineLevel="0" collapsed="false">
      <c r="A17" s="74"/>
      <c r="B17" s="69" t="s">
        <v>30</v>
      </c>
      <c r="C17" s="70"/>
      <c r="D17" s="70"/>
      <c r="E17" s="67"/>
      <c r="F17" s="67"/>
      <c r="G17" s="67"/>
      <c r="H17" s="70"/>
      <c r="I17" s="70"/>
      <c r="J17" s="70"/>
      <c r="K17" s="70"/>
      <c r="L17" s="70"/>
      <c r="M17" s="70"/>
      <c r="N17" s="70"/>
      <c r="O17" s="70"/>
      <c r="P17" s="70"/>
      <c r="Q17" s="71"/>
      <c r="R17" s="72" t="e">
        <f aca="false">#REF!+#REF!</f>
        <v>#REF!</v>
      </c>
      <c r="S17" s="72"/>
      <c r="T17" s="67" t="e">
        <f aca="false">#REF!+#REF!</f>
        <v>#REF!</v>
      </c>
      <c r="U17" s="68" t="e">
        <f aca="false">#REF!+#REF!</f>
        <v>#REF!</v>
      </c>
      <c r="V17" s="71" t="e">
        <f aca="false">#REF!</f>
        <v>#REF!</v>
      </c>
      <c r="W17" s="73"/>
      <c r="X17" s="13"/>
      <c r="Y17" s="13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="20" customFormat="true" ht="27" hidden="true" customHeight="true" outlineLevel="0" collapsed="false">
      <c r="A18" s="74"/>
      <c r="B18" s="82"/>
      <c r="C18" s="83"/>
      <c r="D18" s="83"/>
      <c r="E18" s="83"/>
      <c r="F18" s="83"/>
      <c r="G18" s="83"/>
      <c r="H18" s="84"/>
      <c r="I18" s="84"/>
      <c r="J18" s="84"/>
      <c r="K18" s="84"/>
      <c r="L18" s="84"/>
      <c r="M18" s="84"/>
      <c r="N18" s="84"/>
      <c r="O18" s="84"/>
      <c r="P18" s="84"/>
      <c r="Q18" s="85"/>
      <c r="R18" s="86"/>
      <c r="S18" s="86"/>
      <c r="T18" s="84"/>
      <c r="U18" s="87"/>
      <c r="V18" s="62"/>
      <c r="W18" s="13"/>
      <c r="X18" s="13"/>
      <c r="Y18" s="13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="20" customFormat="true" ht="27" hidden="true" customHeight="true" outlineLevel="0" collapsed="false">
      <c r="A19" s="48"/>
      <c r="B19" s="88" t="s">
        <v>31</v>
      </c>
      <c r="C19" s="89"/>
      <c r="D19" s="89"/>
      <c r="E19" s="89"/>
      <c r="F19" s="89"/>
      <c r="G19" s="89"/>
      <c r="H19" s="90"/>
      <c r="I19" s="90"/>
      <c r="J19" s="90"/>
      <c r="K19" s="90"/>
      <c r="L19" s="91"/>
      <c r="M19" s="91"/>
      <c r="N19" s="91"/>
      <c r="O19" s="91"/>
      <c r="P19" s="91"/>
      <c r="Q19" s="92"/>
      <c r="R19" s="93" t="e">
        <f aca="false">#REF!+#REF!</f>
        <v>#REF!</v>
      </c>
      <c r="S19" s="93"/>
      <c r="T19" s="94" t="e">
        <f aca="false">#REF!+#REF!</f>
        <v>#REF!</v>
      </c>
      <c r="U19" s="95" t="e">
        <f aca="false">#REF!+#REF!</f>
        <v>#REF!</v>
      </c>
      <c r="V19" s="96" t="e">
        <f aca="false">#REF!+#REF!</f>
        <v>#REF!</v>
      </c>
      <c r="W19" s="13"/>
      <c r="X19" s="13"/>
      <c r="Y19" s="13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="20" customFormat="true" ht="27" hidden="true" customHeight="true" outlineLevel="0" collapsed="false">
      <c r="A20" s="74"/>
      <c r="B20" s="75"/>
      <c r="C20" s="83"/>
      <c r="D20" s="83"/>
      <c r="E20" s="83"/>
      <c r="F20" s="83"/>
      <c r="G20" s="83"/>
      <c r="H20" s="84"/>
      <c r="I20" s="84"/>
      <c r="J20" s="84"/>
      <c r="K20" s="84"/>
      <c r="L20" s="84"/>
      <c r="M20" s="84"/>
      <c r="N20" s="84"/>
      <c r="O20" s="84"/>
      <c r="P20" s="84"/>
      <c r="Q20" s="85"/>
      <c r="R20" s="86"/>
      <c r="S20" s="86"/>
      <c r="T20" s="84"/>
      <c r="U20" s="87"/>
      <c r="V20" s="62"/>
      <c r="W20" s="13"/>
      <c r="X20" s="13"/>
      <c r="Y20" s="13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="20" customFormat="true" ht="27" hidden="true" customHeight="true" outlineLevel="0" collapsed="false">
      <c r="A21" s="48"/>
      <c r="B21" s="88" t="s">
        <v>32</v>
      </c>
      <c r="C21" s="67"/>
      <c r="D21" s="67"/>
      <c r="E21" s="67"/>
      <c r="F21" s="67"/>
      <c r="G21" s="67"/>
      <c r="H21" s="70"/>
      <c r="I21" s="70"/>
      <c r="J21" s="70"/>
      <c r="K21" s="70"/>
      <c r="L21" s="97"/>
      <c r="M21" s="97"/>
      <c r="N21" s="97"/>
      <c r="O21" s="97"/>
      <c r="P21" s="97"/>
      <c r="Q21" s="98"/>
      <c r="R21" s="72" t="e">
        <f aca="false">#REF!</f>
        <v>#REF!</v>
      </c>
      <c r="S21" s="70"/>
      <c r="T21" s="70" t="e">
        <f aca="false">#REF!</f>
        <v>#REF!</v>
      </c>
      <c r="U21" s="70" t="e">
        <f aca="false">#REF!</f>
        <v>#REF!</v>
      </c>
      <c r="V21" s="71" t="e">
        <f aca="false">#REF!</f>
        <v>#REF!</v>
      </c>
      <c r="W21" s="99"/>
      <c r="X21" s="13"/>
      <c r="Y21" s="13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="20" customFormat="true" ht="27" hidden="true" customHeight="true" outlineLevel="0" collapsed="false">
      <c r="A22" s="74"/>
      <c r="B22" s="75"/>
      <c r="C22" s="83"/>
      <c r="D22" s="83"/>
      <c r="E22" s="83"/>
      <c r="F22" s="83"/>
      <c r="G22" s="83"/>
      <c r="H22" s="84"/>
      <c r="I22" s="84"/>
      <c r="J22" s="84"/>
      <c r="K22" s="84"/>
      <c r="L22" s="84"/>
      <c r="M22" s="84"/>
      <c r="N22" s="84"/>
      <c r="O22" s="84"/>
      <c r="P22" s="84"/>
      <c r="Q22" s="85"/>
      <c r="R22" s="86"/>
      <c r="S22" s="86"/>
      <c r="T22" s="84"/>
      <c r="U22" s="87"/>
      <c r="V22" s="62"/>
      <c r="W22" s="13"/>
      <c r="X22" s="13"/>
      <c r="Y22" s="13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="20" customFormat="true" ht="27" hidden="true" customHeight="true" outlineLevel="0" collapsed="false">
      <c r="A23" s="74"/>
      <c r="B23" s="69" t="s">
        <v>33</v>
      </c>
      <c r="C23" s="89"/>
      <c r="D23" s="89"/>
      <c r="E23" s="89"/>
      <c r="F23" s="89"/>
      <c r="G23" s="89"/>
      <c r="H23" s="90"/>
      <c r="I23" s="90"/>
      <c r="J23" s="90"/>
      <c r="K23" s="90"/>
      <c r="L23" s="90"/>
      <c r="M23" s="90"/>
      <c r="N23" s="90"/>
      <c r="O23" s="90"/>
      <c r="P23" s="90"/>
      <c r="Q23" s="100"/>
      <c r="R23" s="86"/>
      <c r="S23" s="86"/>
      <c r="T23" s="84"/>
      <c r="U23" s="87"/>
      <c r="V23" s="62"/>
      <c r="W23" s="13"/>
      <c r="X23" s="13"/>
      <c r="Y23" s="13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="20" customFormat="true" ht="27" hidden="true" customHeight="true" outlineLevel="0" collapsed="false">
      <c r="A24" s="74"/>
      <c r="B24" s="75"/>
      <c r="C24" s="78"/>
      <c r="D24" s="78"/>
      <c r="E24" s="78"/>
      <c r="F24" s="78"/>
      <c r="G24" s="78"/>
      <c r="H24" s="101"/>
      <c r="I24" s="78"/>
      <c r="J24" s="78"/>
      <c r="K24" s="78"/>
      <c r="L24" s="78"/>
      <c r="M24" s="78"/>
      <c r="N24" s="78"/>
      <c r="O24" s="78"/>
      <c r="P24" s="78"/>
      <c r="Q24" s="79"/>
      <c r="R24" s="102"/>
      <c r="S24" s="102"/>
      <c r="T24" s="103"/>
      <c r="U24" s="104"/>
      <c r="V24" s="62"/>
      <c r="W24" s="13"/>
      <c r="X24" s="13"/>
      <c r="Y24" s="13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="20" customFormat="true" ht="27" hidden="true" customHeight="true" outlineLevel="0" collapsed="false">
      <c r="A25" s="74"/>
      <c r="B25" s="69" t="s">
        <v>34</v>
      </c>
      <c r="C25" s="67"/>
      <c r="D25" s="67"/>
      <c r="E25" s="67"/>
      <c r="F25" s="67"/>
      <c r="G25" s="67"/>
      <c r="H25" s="90"/>
      <c r="I25" s="70"/>
      <c r="J25" s="70"/>
      <c r="K25" s="70"/>
      <c r="L25" s="70"/>
      <c r="M25" s="70"/>
      <c r="N25" s="70"/>
      <c r="O25" s="70"/>
      <c r="P25" s="70"/>
      <c r="Q25" s="71"/>
      <c r="R25" s="72" t="n">
        <f aca="false">R26</f>
        <v>3.62</v>
      </c>
      <c r="S25" s="70"/>
      <c r="T25" s="70" t="n">
        <f aca="false">T26</f>
        <v>46144</v>
      </c>
      <c r="U25" s="70" t="n">
        <f aca="false">U26</f>
        <v>43837</v>
      </c>
      <c r="V25" s="71" t="n">
        <f aca="false">V26</f>
        <v>2307</v>
      </c>
      <c r="W25" s="13"/>
      <c r="X25" s="13"/>
      <c r="Y25" s="13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="20" customFormat="true" ht="27" hidden="true" customHeight="true" outlineLevel="0" collapsed="false">
      <c r="A26" s="74"/>
      <c r="B26" s="75"/>
      <c r="C26" s="78"/>
      <c r="D26" s="78"/>
      <c r="E26" s="78"/>
      <c r="F26" s="78"/>
      <c r="G26" s="78"/>
      <c r="H26" s="101"/>
      <c r="I26" s="78"/>
      <c r="J26" s="78"/>
      <c r="K26" s="78"/>
      <c r="L26" s="78"/>
      <c r="M26" s="78"/>
      <c r="N26" s="78"/>
      <c r="O26" s="78"/>
      <c r="P26" s="78"/>
      <c r="Q26" s="79"/>
      <c r="R26" s="80" t="n">
        <v>3.62</v>
      </c>
      <c r="S26" s="80"/>
      <c r="T26" s="77" t="n">
        <v>46144</v>
      </c>
      <c r="U26" s="105" t="n">
        <v>43837</v>
      </c>
      <c r="V26" s="81" t="n">
        <f aca="false">T26-U26</f>
        <v>2307</v>
      </c>
      <c r="W26" s="13"/>
      <c r="X26" s="13"/>
      <c r="Y26" s="13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="20" customFormat="true" ht="27" hidden="true" customHeight="true" outlineLevel="0" collapsed="false">
      <c r="A27" s="74"/>
      <c r="B27" s="69" t="s">
        <v>35</v>
      </c>
      <c r="C27" s="67"/>
      <c r="D27" s="67"/>
      <c r="E27" s="67"/>
      <c r="F27" s="67"/>
      <c r="G27" s="67"/>
      <c r="H27" s="70"/>
      <c r="I27" s="70"/>
      <c r="J27" s="70"/>
      <c r="K27" s="70"/>
      <c r="L27" s="70"/>
      <c r="M27" s="70"/>
      <c r="N27" s="70"/>
      <c r="O27" s="70"/>
      <c r="P27" s="70"/>
      <c r="Q27" s="71"/>
      <c r="R27" s="106" t="n">
        <f aca="false">R28</f>
        <v>1.6</v>
      </c>
      <c r="S27" s="107"/>
      <c r="T27" s="70" t="n">
        <f aca="false">T28</f>
        <v>40000</v>
      </c>
      <c r="U27" s="70" t="n">
        <f aca="false">U28</f>
        <v>38000</v>
      </c>
      <c r="V27" s="71" t="n">
        <f aca="false">V28</f>
        <v>2000</v>
      </c>
      <c r="W27" s="108"/>
      <c r="X27" s="13"/>
      <c r="Y27" s="13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="20" customFormat="true" ht="27" hidden="true" customHeight="true" outlineLevel="0" collapsed="false">
      <c r="A28" s="74"/>
      <c r="B28" s="75"/>
      <c r="C28" s="78"/>
      <c r="D28" s="78"/>
      <c r="E28" s="78"/>
      <c r="F28" s="78"/>
      <c r="G28" s="78"/>
      <c r="H28" s="101"/>
      <c r="I28" s="78"/>
      <c r="J28" s="78"/>
      <c r="K28" s="78"/>
      <c r="L28" s="78"/>
      <c r="M28" s="78"/>
      <c r="N28" s="78"/>
      <c r="O28" s="78"/>
      <c r="P28" s="78"/>
      <c r="Q28" s="79"/>
      <c r="R28" s="109" t="n">
        <v>1.6</v>
      </c>
      <c r="S28" s="110"/>
      <c r="T28" s="111" t="n">
        <v>40000</v>
      </c>
      <c r="U28" s="112" t="n">
        <f aca="false">T28*0.95</f>
        <v>38000</v>
      </c>
      <c r="V28" s="113" t="n">
        <f aca="false">T28-U28</f>
        <v>2000</v>
      </c>
      <c r="W28" s="114" t="s">
        <v>36</v>
      </c>
      <c r="X28" s="13"/>
      <c r="Y28" s="13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="20" customFormat="true" ht="27" hidden="true" customHeight="true" outlineLevel="0" collapsed="false">
      <c r="A29" s="74"/>
      <c r="B29" s="69" t="s">
        <v>37</v>
      </c>
      <c r="C29" s="70"/>
      <c r="D29" s="70"/>
      <c r="E29" s="67"/>
      <c r="F29" s="67"/>
      <c r="G29" s="67"/>
      <c r="H29" s="70"/>
      <c r="I29" s="70"/>
      <c r="J29" s="70"/>
      <c r="K29" s="70"/>
      <c r="L29" s="70"/>
      <c r="M29" s="70"/>
      <c r="N29" s="70"/>
      <c r="O29" s="70"/>
      <c r="P29" s="70"/>
      <c r="Q29" s="71"/>
      <c r="R29" s="72" t="n">
        <f aca="false">R30</f>
        <v>4.45</v>
      </c>
      <c r="S29" s="72"/>
      <c r="T29" s="70" t="n">
        <f aca="false">T30</f>
        <v>186480</v>
      </c>
      <c r="U29" s="115" t="n">
        <f aca="false">U30</f>
        <v>186480</v>
      </c>
      <c r="V29" s="62"/>
      <c r="W29" s="13" t="s">
        <v>38</v>
      </c>
      <c r="X29" s="13"/>
      <c r="Y29" s="13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="20" customFormat="true" ht="27" hidden="true" customHeight="true" outlineLevel="0" collapsed="false">
      <c r="A30" s="74"/>
      <c r="B30" s="116"/>
      <c r="C30" s="83"/>
      <c r="D30" s="83"/>
      <c r="E30" s="83"/>
      <c r="F30" s="83"/>
      <c r="G30" s="83"/>
      <c r="H30" s="107"/>
      <c r="I30" s="70"/>
      <c r="J30" s="70"/>
      <c r="K30" s="70"/>
      <c r="L30" s="84"/>
      <c r="M30" s="107"/>
      <c r="N30" s="107"/>
      <c r="O30" s="67"/>
      <c r="P30" s="67"/>
      <c r="Q30" s="117"/>
      <c r="R30" s="118" t="n">
        <v>4.45</v>
      </c>
      <c r="S30" s="106"/>
      <c r="T30" s="70" t="n">
        <v>186480</v>
      </c>
      <c r="U30" s="115" t="n">
        <f aca="false">T30</f>
        <v>186480</v>
      </c>
      <c r="V30" s="62"/>
      <c r="W30" s="13"/>
      <c r="X30" s="13"/>
      <c r="Y30" s="13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="25" customFormat="true" ht="27" hidden="true" customHeight="true" outlineLevel="0" collapsed="false">
      <c r="A31" s="119"/>
      <c r="B31" s="69" t="s">
        <v>39</v>
      </c>
      <c r="C31" s="89"/>
      <c r="D31" s="89"/>
      <c r="E31" s="89"/>
      <c r="F31" s="89"/>
      <c r="G31" s="89"/>
      <c r="H31" s="90"/>
      <c r="I31" s="90"/>
      <c r="J31" s="90"/>
      <c r="K31" s="90"/>
      <c r="L31" s="90"/>
      <c r="M31" s="90"/>
      <c r="N31" s="90"/>
      <c r="O31" s="90"/>
      <c r="P31" s="90"/>
      <c r="Q31" s="100"/>
      <c r="R31" s="72" t="e">
        <f aca="false">#REF!</f>
        <v>#REF!</v>
      </c>
      <c r="S31" s="70"/>
      <c r="T31" s="70" t="e">
        <f aca="false">#REF!</f>
        <v>#REF!</v>
      </c>
      <c r="U31" s="70" t="e">
        <f aca="false">#REF!</f>
        <v>#REF!</v>
      </c>
      <c r="V31" s="71" t="e">
        <f aca="false">#REF!</f>
        <v>#REF!</v>
      </c>
      <c r="W31" s="13"/>
      <c r="X31" s="13"/>
      <c r="Y31" s="13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="20" customFormat="true" ht="27" hidden="true" customHeight="true" outlineLevel="0" collapsed="false">
      <c r="A32" s="74"/>
      <c r="B32" s="75"/>
      <c r="C32" s="83"/>
      <c r="D32" s="83"/>
      <c r="E32" s="83"/>
      <c r="F32" s="83"/>
      <c r="G32" s="83"/>
      <c r="H32" s="120"/>
      <c r="I32" s="120"/>
      <c r="J32" s="120"/>
      <c r="K32" s="120"/>
      <c r="L32" s="120"/>
      <c r="M32" s="120"/>
      <c r="N32" s="120"/>
      <c r="O32" s="120"/>
      <c r="P32" s="120"/>
      <c r="Q32" s="121"/>
      <c r="R32" s="122"/>
      <c r="S32" s="122"/>
      <c r="T32" s="120"/>
      <c r="U32" s="123"/>
      <c r="V32" s="62"/>
      <c r="W32" s="13"/>
      <c r="X32" s="13"/>
      <c r="Y32" s="13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="25" customFormat="true" ht="27" hidden="true" customHeight="true" outlineLevel="0" collapsed="false">
      <c r="A33" s="119"/>
      <c r="B33" s="69" t="s">
        <v>40</v>
      </c>
      <c r="C33" s="67"/>
      <c r="D33" s="67"/>
      <c r="E33" s="67"/>
      <c r="F33" s="67"/>
      <c r="G33" s="67"/>
      <c r="H33" s="70"/>
      <c r="I33" s="70"/>
      <c r="J33" s="70"/>
      <c r="K33" s="70"/>
      <c r="L33" s="70"/>
      <c r="M33" s="70"/>
      <c r="N33" s="70"/>
      <c r="O33" s="70"/>
      <c r="P33" s="70"/>
      <c r="Q33" s="71"/>
      <c r="R33" s="72" t="e">
        <f aca="false">#REF!+#REF!</f>
        <v>#REF!</v>
      </c>
      <c r="S33" s="72"/>
      <c r="T33" s="70" t="e">
        <f aca="false">#REF!+#REF!</f>
        <v>#REF!</v>
      </c>
      <c r="U33" s="115" t="e">
        <f aca="false">#REF!+#REF!</f>
        <v>#REF!</v>
      </c>
      <c r="V33" s="71" t="e">
        <f aca="false">#REF!+#REF!</f>
        <v>#REF!</v>
      </c>
      <c r="W33" s="13"/>
      <c r="X33" s="13"/>
      <c r="Y33" s="13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="20" customFormat="true" ht="27" hidden="true" customHeight="true" outlineLevel="0" collapsed="false">
      <c r="A34" s="74"/>
      <c r="B34" s="124"/>
      <c r="C34" s="83"/>
      <c r="D34" s="83"/>
      <c r="E34" s="83"/>
      <c r="F34" s="83"/>
      <c r="G34" s="83"/>
      <c r="H34" s="84"/>
      <c r="I34" s="84"/>
      <c r="J34" s="84"/>
      <c r="K34" s="84"/>
      <c r="L34" s="84"/>
      <c r="M34" s="84"/>
      <c r="N34" s="84"/>
      <c r="O34" s="84"/>
      <c r="P34" s="84"/>
      <c r="Q34" s="85"/>
      <c r="R34" s="86"/>
      <c r="S34" s="86"/>
      <c r="T34" s="125"/>
      <c r="U34" s="126"/>
      <c r="V34" s="127"/>
      <c r="W34" s="13"/>
      <c r="X34" s="13"/>
      <c r="Y34" s="13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="25" customFormat="true" ht="27" hidden="true" customHeight="true" outlineLevel="0" collapsed="false">
      <c r="A35" s="119"/>
      <c r="B35" s="69" t="s">
        <v>41</v>
      </c>
      <c r="C35" s="67"/>
      <c r="D35" s="67"/>
      <c r="E35" s="67"/>
      <c r="F35" s="67"/>
      <c r="G35" s="67"/>
      <c r="H35" s="128"/>
      <c r="I35" s="129"/>
      <c r="J35" s="129"/>
      <c r="K35" s="129"/>
      <c r="L35" s="129"/>
      <c r="M35" s="129"/>
      <c r="N35" s="129"/>
      <c r="O35" s="129"/>
      <c r="P35" s="129"/>
      <c r="Q35" s="130"/>
      <c r="R35" s="72" t="e">
        <f aca="false">#REF!</f>
        <v>#REF!</v>
      </c>
      <c r="S35" s="70"/>
      <c r="T35" s="70" t="e">
        <f aca="false">#REF!</f>
        <v>#REF!</v>
      </c>
      <c r="U35" s="70" t="e">
        <f aca="false">#REF!</f>
        <v>#REF!</v>
      </c>
      <c r="V35" s="71" t="e">
        <f aca="false">#REF!</f>
        <v>#REF!</v>
      </c>
      <c r="W35" s="131"/>
      <c r="X35" s="13"/>
      <c r="Y35" s="13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="4" customFormat="true" ht="27" hidden="true" customHeight="true" outlineLevel="0" collapsed="false">
      <c r="A36" s="74"/>
      <c r="B36" s="132"/>
      <c r="C36" s="83"/>
      <c r="D36" s="83"/>
      <c r="E36" s="83"/>
      <c r="F36" s="83"/>
      <c r="G36" s="83"/>
      <c r="H36" s="84"/>
      <c r="I36" s="84"/>
      <c r="J36" s="84"/>
      <c r="K36" s="84"/>
      <c r="L36" s="84"/>
      <c r="M36" s="84"/>
      <c r="N36" s="84"/>
      <c r="O36" s="84"/>
      <c r="P36" s="84"/>
      <c r="Q36" s="85"/>
      <c r="R36" s="133"/>
      <c r="S36" s="84"/>
      <c r="T36" s="84"/>
      <c r="U36" s="87"/>
      <c r="V36" s="62"/>
      <c r="W36" s="13"/>
      <c r="X36" s="13"/>
      <c r="Y36" s="13"/>
    </row>
    <row r="37" s="4" customFormat="true" ht="27" hidden="true" customHeight="true" outlineLevel="0" collapsed="false">
      <c r="A37" s="74"/>
      <c r="B37" s="69" t="s">
        <v>42</v>
      </c>
      <c r="C37" s="128"/>
      <c r="D37" s="128"/>
      <c r="E37" s="134"/>
      <c r="F37" s="134"/>
      <c r="G37" s="134"/>
      <c r="H37" s="128"/>
      <c r="I37" s="129"/>
      <c r="J37" s="129"/>
      <c r="K37" s="129"/>
      <c r="L37" s="129"/>
      <c r="M37" s="129"/>
      <c r="N37" s="129"/>
      <c r="O37" s="129"/>
      <c r="P37" s="129"/>
      <c r="Q37" s="130"/>
      <c r="R37" s="72" t="e">
        <f aca="false">#REF!</f>
        <v>#REF!</v>
      </c>
      <c r="S37" s="72"/>
      <c r="T37" s="70" t="e">
        <f aca="false">#REF!</f>
        <v>#REF!</v>
      </c>
      <c r="U37" s="115" t="e">
        <f aca="false">#REF!</f>
        <v>#REF!</v>
      </c>
      <c r="V37" s="71" t="e">
        <f aca="false">#REF!</f>
        <v>#REF!</v>
      </c>
      <c r="W37" s="13"/>
      <c r="X37" s="13"/>
      <c r="Y37" s="13"/>
    </row>
    <row r="38" s="4" customFormat="true" ht="27" hidden="true" customHeight="true" outlineLevel="0" collapsed="false">
      <c r="A38" s="74"/>
      <c r="B38" s="75"/>
      <c r="C38" s="76"/>
      <c r="D38" s="76"/>
      <c r="E38" s="76"/>
      <c r="F38" s="76"/>
      <c r="G38" s="76"/>
      <c r="H38" s="135"/>
      <c r="I38" s="136"/>
      <c r="J38" s="136"/>
      <c r="K38" s="136"/>
      <c r="L38" s="136"/>
      <c r="M38" s="136"/>
      <c r="N38" s="136"/>
      <c r="O38" s="136"/>
      <c r="P38" s="136"/>
      <c r="Q38" s="137"/>
      <c r="R38" s="102"/>
      <c r="S38" s="102"/>
      <c r="T38" s="103"/>
      <c r="U38" s="104"/>
      <c r="V38" s="62"/>
      <c r="W38" s="13"/>
      <c r="X38" s="13"/>
      <c r="Y38" s="13"/>
    </row>
    <row r="39" s="4" customFormat="true" ht="27" hidden="true" customHeight="true" outlineLevel="0" collapsed="false">
      <c r="A39" s="74"/>
      <c r="B39" s="69" t="s">
        <v>43</v>
      </c>
      <c r="C39" s="77"/>
      <c r="D39" s="77"/>
      <c r="E39" s="76"/>
      <c r="F39" s="76"/>
      <c r="G39" s="76"/>
      <c r="H39" s="70"/>
      <c r="I39" s="70"/>
      <c r="J39" s="70"/>
      <c r="K39" s="70"/>
      <c r="L39" s="103"/>
      <c r="M39" s="103"/>
      <c r="N39" s="103"/>
      <c r="O39" s="103"/>
      <c r="P39" s="103"/>
      <c r="Q39" s="138"/>
      <c r="R39" s="139" t="n">
        <f aca="false">R40</f>
        <v>1.6</v>
      </c>
      <c r="S39" s="70"/>
      <c r="T39" s="70" t="n">
        <f aca="false">T40</f>
        <v>40000</v>
      </c>
      <c r="U39" s="115" t="n">
        <f aca="false">U40</f>
        <v>38000</v>
      </c>
      <c r="V39" s="71" t="n">
        <f aca="false">V40</f>
        <v>2000</v>
      </c>
    </row>
    <row r="40" s="4" customFormat="true" ht="27" hidden="true" customHeight="true" outlineLevel="0" collapsed="false">
      <c r="A40" s="74"/>
      <c r="B40" s="75"/>
      <c r="C40" s="77"/>
      <c r="D40" s="77"/>
      <c r="E40" s="76"/>
      <c r="F40" s="76"/>
      <c r="G40" s="76"/>
      <c r="H40" s="70"/>
      <c r="I40" s="70"/>
      <c r="J40" s="70"/>
      <c r="K40" s="70"/>
      <c r="L40" s="103"/>
      <c r="M40" s="103"/>
      <c r="N40" s="103"/>
      <c r="O40" s="103"/>
      <c r="P40" s="103"/>
      <c r="Q40" s="138"/>
      <c r="R40" s="109" t="n">
        <v>1.6</v>
      </c>
      <c r="S40" s="110"/>
      <c r="T40" s="111" t="n">
        <v>40000</v>
      </c>
      <c r="U40" s="112" t="n">
        <f aca="false">T40*0.95</f>
        <v>38000</v>
      </c>
      <c r="V40" s="113" t="n">
        <f aca="false">T40-U40</f>
        <v>2000</v>
      </c>
    </row>
    <row r="41" s="4" customFormat="true" ht="27" hidden="true" customHeight="true" outlineLevel="0" collapsed="false">
      <c r="A41" s="74"/>
      <c r="B41" s="69" t="s">
        <v>44</v>
      </c>
      <c r="C41" s="67"/>
      <c r="D41" s="67"/>
      <c r="E41" s="67"/>
      <c r="F41" s="67"/>
      <c r="G41" s="67"/>
      <c r="H41" s="128"/>
      <c r="I41" s="129"/>
      <c r="J41" s="129"/>
      <c r="K41" s="129"/>
      <c r="L41" s="129"/>
      <c r="M41" s="129"/>
      <c r="N41" s="129"/>
      <c r="O41" s="129"/>
      <c r="P41" s="129"/>
      <c r="Q41" s="130"/>
      <c r="R41" s="72" t="n">
        <f aca="false">R42</f>
        <v>1.6</v>
      </c>
      <c r="S41" s="70" t="e">
        <f aca="false">#REF!</f>
        <v>#REF!</v>
      </c>
      <c r="T41" s="70" t="e">
        <f aca="false">T42+#REF!</f>
        <v>#REF!</v>
      </c>
      <c r="U41" s="70" t="e">
        <f aca="false">U42+#REF!</f>
        <v>#REF!</v>
      </c>
      <c r="V41" s="71" t="e">
        <f aca="false">V42+#REF!</f>
        <v>#REF!</v>
      </c>
    </row>
    <row r="42" s="4" customFormat="true" ht="27" hidden="true" customHeight="true" outlineLevel="0" collapsed="false">
      <c r="A42" s="74"/>
      <c r="B42" s="75"/>
      <c r="C42" s="83"/>
      <c r="D42" s="83"/>
      <c r="E42" s="83"/>
      <c r="F42" s="83"/>
      <c r="G42" s="83"/>
      <c r="H42" s="84"/>
      <c r="I42" s="84"/>
      <c r="J42" s="84"/>
      <c r="K42" s="84"/>
      <c r="L42" s="84"/>
      <c r="M42" s="84"/>
      <c r="N42" s="84"/>
      <c r="O42" s="84"/>
      <c r="P42" s="84"/>
      <c r="Q42" s="85"/>
      <c r="R42" s="109" t="n">
        <v>1.6</v>
      </c>
      <c r="S42" s="86"/>
      <c r="T42" s="77" t="n">
        <v>40000</v>
      </c>
      <c r="U42" s="140" t="n">
        <f aca="false">T42*0.94</f>
        <v>37600</v>
      </c>
      <c r="V42" s="81" t="n">
        <f aca="false">T42-U42</f>
        <v>2400</v>
      </c>
    </row>
    <row r="43" s="4" customFormat="true" ht="27" hidden="true" customHeight="true" outlineLevel="0" collapsed="false">
      <c r="A43" s="74"/>
      <c r="B43" s="69" t="s">
        <v>45</v>
      </c>
      <c r="C43" s="70"/>
      <c r="D43" s="70"/>
      <c r="E43" s="67"/>
      <c r="F43" s="67"/>
      <c r="G43" s="67"/>
      <c r="H43" s="128"/>
      <c r="I43" s="129"/>
      <c r="J43" s="129"/>
      <c r="K43" s="129"/>
      <c r="L43" s="129"/>
      <c r="M43" s="129"/>
      <c r="N43" s="129"/>
      <c r="O43" s="129"/>
      <c r="P43" s="129"/>
      <c r="Q43" s="130"/>
      <c r="R43" s="72" t="n">
        <f aca="false">R44</f>
        <v>2.914</v>
      </c>
      <c r="S43" s="70"/>
      <c r="T43" s="70" t="n">
        <f aca="false">T44</f>
        <v>40000</v>
      </c>
      <c r="U43" s="70" t="n">
        <f aca="false">U44</f>
        <v>38000</v>
      </c>
      <c r="V43" s="71" t="n">
        <f aca="false">V44</f>
        <v>2000</v>
      </c>
      <c r="W43" s="141" t="e">
        <f aca="false">O43+#REF!</f>
        <v>#REF!</v>
      </c>
    </row>
    <row r="44" s="4" customFormat="true" ht="27" hidden="true" customHeight="true" outlineLevel="0" collapsed="false">
      <c r="A44" s="74"/>
      <c r="B44" s="75"/>
      <c r="C44" s="76"/>
      <c r="D44" s="76"/>
      <c r="E44" s="76"/>
      <c r="F44" s="76"/>
      <c r="G44" s="76"/>
      <c r="H44" s="142"/>
      <c r="I44" s="143"/>
      <c r="J44" s="143"/>
      <c r="K44" s="143"/>
      <c r="L44" s="143"/>
      <c r="M44" s="143"/>
      <c r="N44" s="143"/>
      <c r="O44" s="143"/>
      <c r="P44" s="143"/>
      <c r="Q44" s="144"/>
      <c r="R44" s="109" t="n">
        <f aca="false">1.439+1.475</f>
        <v>2.914</v>
      </c>
      <c r="S44" s="102"/>
      <c r="T44" s="77" t="n">
        <v>40000</v>
      </c>
      <c r="U44" s="140" t="n">
        <f aca="false">T44*0.95</f>
        <v>38000</v>
      </c>
      <c r="V44" s="81" t="n">
        <f aca="false">T44-U44</f>
        <v>2000</v>
      </c>
      <c r="W44" s="141" t="e">
        <f aca="false">P43+#REF!</f>
        <v>#REF!</v>
      </c>
    </row>
    <row r="45" s="4" customFormat="true" ht="27" hidden="true" customHeight="true" outlineLevel="0" collapsed="false">
      <c r="A45" s="74"/>
      <c r="B45" s="69" t="s">
        <v>46</v>
      </c>
      <c r="C45" s="77"/>
      <c r="D45" s="77"/>
      <c r="E45" s="76"/>
      <c r="F45" s="76"/>
      <c r="G45" s="76"/>
      <c r="H45" s="70"/>
      <c r="I45" s="70"/>
      <c r="J45" s="70"/>
      <c r="K45" s="70"/>
      <c r="L45" s="103"/>
      <c r="M45" s="103"/>
      <c r="N45" s="103"/>
      <c r="O45" s="103"/>
      <c r="P45" s="103"/>
      <c r="Q45" s="138"/>
      <c r="R45" s="72" t="n">
        <f aca="false">R46</f>
        <v>1.6</v>
      </c>
      <c r="S45" s="70"/>
      <c r="T45" s="70" t="n">
        <f aca="false">T46</f>
        <v>40000</v>
      </c>
      <c r="U45" s="70" t="n">
        <f aca="false">U46</f>
        <v>37600</v>
      </c>
      <c r="V45" s="71" t="n">
        <f aca="false">V46</f>
        <v>2400</v>
      </c>
    </row>
    <row r="46" s="4" customFormat="true" ht="27" hidden="true" customHeight="true" outlineLevel="0" collapsed="false">
      <c r="A46" s="74"/>
      <c r="B46" s="75"/>
      <c r="C46" s="77"/>
      <c r="D46" s="77"/>
      <c r="E46" s="76"/>
      <c r="F46" s="76"/>
      <c r="G46" s="76"/>
      <c r="H46" s="70"/>
      <c r="I46" s="70"/>
      <c r="J46" s="70"/>
      <c r="K46" s="70"/>
      <c r="L46" s="103"/>
      <c r="M46" s="103"/>
      <c r="N46" s="103"/>
      <c r="O46" s="103"/>
      <c r="P46" s="103"/>
      <c r="Q46" s="138"/>
      <c r="R46" s="109" t="n">
        <v>1.6</v>
      </c>
      <c r="S46" s="80"/>
      <c r="T46" s="77" t="n">
        <v>40000</v>
      </c>
      <c r="U46" s="105" t="n">
        <f aca="false">T46*0.94</f>
        <v>37600</v>
      </c>
      <c r="V46" s="81" t="n">
        <f aca="false">T46-U46</f>
        <v>2400</v>
      </c>
    </row>
    <row r="47" s="4" customFormat="true" ht="27" hidden="true" customHeight="true" outlineLevel="0" collapsed="false">
      <c r="A47" s="74"/>
      <c r="B47" s="69" t="s">
        <v>47</v>
      </c>
      <c r="C47" s="67"/>
      <c r="D47" s="67"/>
      <c r="E47" s="67"/>
      <c r="F47" s="67"/>
      <c r="G47" s="67"/>
      <c r="H47" s="128"/>
      <c r="I47" s="67"/>
      <c r="J47" s="67"/>
      <c r="K47" s="67"/>
      <c r="L47" s="67"/>
      <c r="M47" s="67"/>
      <c r="N47" s="67"/>
      <c r="O47" s="67"/>
      <c r="P47" s="67"/>
      <c r="Q47" s="117"/>
      <c r="R47" s="86"/>
      <c r="S47" s="86"/>
      <c r="T47" s="84"/>
      <c r="U47" s="87"/>
      <c r="V47" s="62"/>
    </row>
    <row r="48" s="4" customFormat="true" ht="27" hidden="true" customHeight="true" outlineLevel="0" collapsed="false">
      <c r="A48" s="74"/>
      <c r="B48" s="69"/>
      <c r="C48" s="67"/>
      <c r="D48" s="67"/>
      <c r="E48" s="67"/>
      <c r="F48" s="67"/>
      <c r="G48" s="67"/>
      <c r="H48" s="128"/>
      <c r="I48" s="67"/>
      <c r="J48" s="67"/>
      <c r="K48" s="67"/>
      <c r="L48" s="67"/>
      <c r="M48" s="67"/>
      <c r="N48" s="67"/>
      <c r="O48" s="67"/>
      <c r="P48" s="67"/>
      <c r="Q48" s="117"/>
      <c r="R48" s="86"/>
      <c r="S48" s="86"/>
      <c r="T48" s="84"/>
      <c r="U48" s="87"/>
      <c r="V48" s="62"/>
    </row>
    <row r="49" s="4" customFormat="true" ht="27" hidden="true" customHeight="true" outlineLevel="0" collapsed="false">
      <c r="A49" s="74"/>
      <c r="B49" s="69" t="s">
        <v>48</v>
      </c>
      <c r="C49" s="67"/>
      <c r="D49" s="67"/>
      <c r="E49" s="67"/>
      <c r="F49" s="67"/>
      <c r="G49" s="67"/>
      <c r="H49" s="70"/>
      <c r="I49" s="70"/>
      <c r="J49" s="70"/>
      <c r="K49" s="70"/>
      <c r="L49" s="70"/>
      <c r="M49" s="70"/>
      <c r="N49" s="70"/>
      <c r="O49" s="70"/>
      <c r="P49" s="70"/>
      <c r="Q49" s="71"/>
      <c r="R49" s="72" t="e">
        <f aca="false">#REF!+#REF!</f>
        <v>#REF!</v>
      </c>
      <c r="S49" s="70"/>
      <c r="T49" s="70" t="e">
        <f aca="false">#REF!+#REF!</f>
        <v>#REF!</v>
      </c>
      <c r="U49" s="70" t="e">
        <f aca="false">#REF!+#REF!</f>
        <v>#REF!</v>
      </c>
      <c r="V49" s="71" t="e">
        <f aca="false">#REF!+#REF!</f>
        <v>#REF!</v>
      </c>
      <c r="X49" s="4" t="s">
        <v>49</v>
      </c>
    </row>
    <row r="50" s="4" customFormat="true" ht="27" hidden="true" customHeight="true" outlineLevel="0" collapsed="false">
      <c r="A50" s="74"/>
      <c r="B50" s="145"/>
      <c r="C50" s="83"/>
      <c r="D50" s="83"/>
      <c r="E50" s="83"/>
      <c r="F50" s="83"/>
      <c r="G50" s="83"/>
      <c r="H50" s="84"/>
      <c r="I50" s="84"/>
      <c r="J50" s="84"/>
      <c r="K50" s="84"/>
      <c r="L50" s="84"/>
      <c r="M50" s="84"/>
      <c r="N50" s="84"/>
      <c r="O50" s="84"/>
      <c r="P50" s="84"/>
      <c r="Q50" s="85"/>
      <c r="R50" s="86"/>
      <c r="S50" s="86"/>
      <c r="T50" s="84"/>
      <c r="U50" s="87"/>
      <c r="V50" s="62"/>
    </row>
    <row r="51" s="4" customFormat="true" ht="27" hidden="true" customHeight="true" outlineLevel="0" collapsed="false">
      <c r="A51" s="74"/>
      <c r="B51" s="69" t="s">
        <v>50</v>
      </c>
      <c r="C51" s="67"/>
      <c r="D51" s="67"/>
      <c r="E51" s="67"/>
      <c r="F51" s="67"/>
      <c r="G51" s="67"/>
      <c r="H51" s="128"/>
      <c r="I51" s="70"/>
      <c r="J51" s="70"/>
      <c r="K51" s="70"/>
      <c r="L51" s="70"/>
      <c r="M51" s="70"/>
      <c r="N51" s="70"/>
      <c r="O51" s="70"/>
      <c r="P51" s="70"/>
      <c r="Q51" s="71"/>
      <c r="R51" s="72" t="n">
        <f aca="false">R52</f>
        <v>8.543</v>
      </c>
      <c r="S51" s="70"/>
      <c r="T51" s="70" t="n">
        <f aca="false">T52</f>
        <v>113237</v>
      </c>
      <c r="U51" s="70" t="n">
        <f aca="false">U52</f>
        <v>107575</v>
      </c>
      <c r="V51" s="71" t="n">
        <f aca="false">V52</f>
        <v>5662</v>
      </c>
    </row>
    <row r="52" s="4" customFormat="true" ht="24" hidden="true" customHeight="true" outlineLevel="0" collapsed="false">
      <c r="A52" s="74"/>
      <c r="B52" s="145"/>
      <c r="C52" s="76"/>
      <c r="D52" s="76"/>
      <c r="E52" s="76"/>
      <c r="F52" s="76"/>
      <c r="G52" s="76"/>
      <c r="H52" s="135"/>
      <c r="I52" s="143"/>
      <c r="J52" s="143"/>
      <c r="K52" s="143"/>
      <c r="L52" s="143"/>
      <c r="M52" s="143"/>
      <c r="N52" s="143"/>
      <c r="O52" s="143"/>
      <c r="P52" s="143"/>
      <c r="Q52" s="144"/>
      <c r="R52" s="80" t="n">
        <v>8.543</v>
      </c>
      <c r="S52" s="146"/>
      <c r="T52" s="77" t="n">
        <v>113237</v>
      </c>
      <c r="U52" s="77" t="n">
        <v>107575</v>
      </c>
      <c r="V52" s="81" t="n">
        <f aca="false">T52-U52</f>
        <v>5662</v>
      </c>
    </row>
    <row r="53" s="4" customFormat="true" ht="27" hidden="true" customHeight="true" outlineLevel="0" collapsed="false">
      <c r="A53" s="74"/>
      <c r="B53" s="69" t="s">
        <v>51</v>
      </c>
      <c r="C53" s="67"/>
      <c r="D53" s="67"/>
      <c r="E53" s="67"/>
      <c r="F53" s="67"/>
      <c r="G53" s="67"/>
      <c r="H53" s="70"/>
      <c r="I53" s="70"/>
      <c r="J53" s="70"/>
      <c r="K53" s="70"/>
      <c r="L53" s="70"/>
      <c r="M53" s="70"/>
      <c r="N53" s="70"/>
      <c r="O53" s="70"/>
      <c r="P53" s="70"/>
      <c r="Q53" s="71"/>
      <c r="R53" s="72" t="e">
        <f aca="false">#REF!</f>
        <v>#REF!</v>
      </c>
      <c r="S53" s="72"/>
      <c r="T53" s="70" t="e">
        <f aca="false">#REF!</f>
        <v>#REF!</v>
      </c>
      <c r="U53" s="70" t="e">
        <f aca="false">#REF!</f>
        <v>#REF!</v>
      </c>
      <c r="V53" s="71" t="e">
        <f aca="false">#REF!</f>
        <v>#REF!</v>
      </c>
    </row>
    <row r="54" s="4" customFormat="true" ht="21.75" hidden="true" customHeight="true" outlineLevel="0" collapsed="false">
      <c r="A54" s="74"/>
      <c r="B54" s="82"/>
      <c r="C54" s="76"/>
      <c r="D54" s="76"/>
      <c r="E54" s="76"/>
      <c r="F54" s="76"/>
      <c r="G54" s="76"/>
      <c r="H54" s="147"/>
      <c r="I54" s="147"/>
      <c r="J54" s="147"/>
      <c r="K54" s="147"/>
      <c r="L54" s="147"/>
      <c r="M54" s="147"/>
      <c r="N54" s="147"/>
      <c r="O54" s="147"/>
      <c r="P54" s="147"/>
      <c r="Q54" s="148"/>
      <c r="R54" s="149"/>
      <c r="S54" s="149"/>
      <c r="T54" s="147"/>
      <c r="U54" s="150"/>
      <c r="V54" s="62"/>
    </row>
    <row r="55" s="4" customFormat="true" ht="27" hidden="true" customHeight="true" outlineLevel="0" collapsed="false">
      <c r="A55" s="48"/>
      <c r="B55" s="88" t="s">
        <v>52</v>
      </c>
      <c r="C55" s="67"/>
      <c r="D55" s="67"/>
      <c r="E55" s="67"/>
      <c r="F55" s="67"/>
      <c r="G55" s="67"/>
      <c r="H55" s="70"/>
      <c r="I55" s="70"/>
      <c r="J55" s="70"/>
      <c r="K55" s="70"/>
      <c r="L55" s="70"/>
      <c r="M55" s="70"/>
      <c r="N55" s="70"/>
      <c r="O55" s="70"/>
      <c r="P55" s="70"/>
      <c r="Q55" s="71"/>
      <c r="R55" s="72" t="e">
        <f aca="false">R56+#REF!</f>
        <v>#REF!</v>
      </c>
      <c r="S55" s="72"/>
      <c r="T55" s="70" t="e">
        <f aca="false">T56+#REF!</f>
        <v>#REF!</v>
      </c>
      <c r="U55" s="115" t="e">
        <f aca="false">U56+#REF!</f>
        <v>#REF!</v>
      </c>
      <c r="V55" s="71" t="e">
        <f aca="false">V56+#REF!</f>
        <v>#REF!</v>
      </c>
      <c r="Y55" s="4" t="s">
        <v>53</v>
      </c>
    </row>
    <row r="56" s="4" customFormat="true" ht="21.75" hidden="true" customHeight="true" outlineLevel="0" collapsed="false">
      <c r="A56" s="74"/>
      <c r="B56" s="116"/>
      <c r="C56" s="83"/>
      <c r="D56" s="83"/>
      <c r="E56" s="83"/>
      <c r="F56" s="83"/>
      <c r="G56" s="83"/>
      <c r="H56" s="151"/>
      <c r="I56" s="70"/>
      <c r="J56" s="70"/>
      <c r="K56" s="70"/>
      <c r="L56" s="84"/>
      <c r="M56" s="84"/>
      <c r="N56" s="84"/>
      <c r="O56" s="84"/>
      <c r="P56" s="84"/>
      <c r="Q56" s="85"/>
      <c r="R56" s="118" t="n">
        <v>9.488</v>
      </c>
      <c r="S56" s="152"/>
      <c r="T56" s="70" t="n">
        <v>132500</v>
      </c>
      <c r="U56" s="115" t="n">
        <f aca="false">T56</f>
        <v>132500</v>
      </c>
      <c r="V56" s="71"/>
    </row>
    <row r="57" s="4" customFormat="true" ht="27" hidden="true" customHeight="true" outlineLevel="0" collapsed="false">
      <c r="A57" s="74"/>
      <c r="B57" s="69" t="s">
        <v>54</v>
      </c>
      <c r="C57" s="153"/>
      <c r="D57" s="153"/>
      <c r="E57" s="67"/>
      <c r="F57" s="67"/>
      <c r="G57" s="67"/>
      <c r="H57" s="70"/>
      <c r="I57" s="70"/>
      <c r="J57" s="70"/>
      <c r="K57" s="70"/>
      <c r="L57" s="70"/>
      <c r="M57" s="70"/>
      <c r="N57" s="70"/>
      <c r="O57" s="70"/>
      <c r="P57" s="70"/>
      <c r="Q57" s="71"/>
      <c r="R57" s="72" t="n">
        <f aca="false">R72+R66+R67+R68</f>
        <v>0</v>
      </c>
      <c r="S57" s="72"/>
      <c r="T57" s="67" t="n">
        <f aca="false">T72+T66+T67+T68</f>
        <v>0</v>
      </c>
      <c r="U57" s="68" t="n">
        <f aca="false">U72+U66+U67+U68</f>
        <v>0</v>
      </c>
      <c r="V57" s="117" t="n">
        <f aca="false">V66+V67+V68</f>
        <v>0</v>
      </c>
    </row>
    <row r="58" s="4" customFormat="true" ht="23.25" hidden="true" customHeight="true" outlineLevel="0" collapsed="false">
      <c r="A58" s="74"/>
      <c r="B58" s="124"/>
      <c r="C58" s="83"/>
      <c r="D58" s="83"/>
      <c r="E58" s="83"/>
      <c r="F58" s="83"/>
      <c r="G58" s="83"/>
      <c r="H58" s="84"/>
      <c r="I58" s="84"/>
      <c r="J58" s="84"/>
      <c r="K58" s="84"/>
      <c r="L58" s="84"/>
      <c r="M58" s="84"/>
      <c r="N58" s="84"/>
      <c r="O58" s="84"/>
      <c r="P58" s="84"/>
      <c r="Q58" s="85"/>
      <c r="R58" s="86"/>
      <c r="S58" s="86"/>
      <c r="T58" s="84"/>
      <c r="U58" s="87"/>
      <c r="V58" s="62"/>
    </row>
    <row r="59" s="4" customFormat="true" ht="37.5" hidden="false" customHeight="true" outlineLevel="0" collapsed="false">
      <c r="A59" s="154" t="s">
        <v>55</v>
      </c>
      <c r="B59" s="155" t="s">
        <v>56</v>
      </c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86"/>
      <c r="S59" s="86"/>
      <c r="T59" s="84"/>
      <c r="U59" s="87"/>
      <c r="V59" s="62"/>
      <c r="X59" s="4" t="s">
        <v>38</v>
      </c>
    </row>
    <row r="60" s="4" customFormat="true" ht="42.75" hidden="false" customHeight="true" outlineLevel="0" collapsed="false">
      <c r="A60" s="74"/>
      <c r="B60" s="156" t="s">
        <v>25</v>
      </c>
      <c r="C60" s="70" t="n">
        <f aca="false">C106</f>
        <v>0.38</v>
      </c>
      <c r="D60" s="83"/>
      <c r="E60" s="70" t="n">
        <f aca="false">E106</f>
        <v>137539.8</v>
      </c>
      <c r="F60" s="70" t="n">
        <f aca="false">F106</f>
        <v>127912</v>
      </c>
      <c r="G60" s="70" t="n">
        <f aca="false">G106</f>
        <v>9627.8</v>
      </c>
      <c r="H60" s="70" t="n">
        <f aca="false">H106+H109+H124</f>
        <v>31.124</v>
      </c>
      <c r="I60" s="84"/>
      <c r="J60" s="70" t="n">
        <f aca="false">J106+J109+J124</f>
        <v>605876.22098</v>
      </c>
      <c r="K60" s="70" t="n">
        <f aca="false">K106+K109+K124</f>
        <v>569883.1575212</v>
      </c>
      <c r="L60" s="70" t="n">
        <f aca="false">L106+L109+L124-0.02</f>
        <v>35993.0434588</v>
      </c>
      <c r="M60" s="70" t="n">
        <f aca="false">M109</f>
        <v>23.92</v>
      </c>
      <c r="N60" s="84"/>
      <c r="O60" s="70" t="n">
        <f aca="false">O109</f>
        <v>1000000</v>
      </c>
      <c r="P60" s="70" t="n">
        <f aca="false">P109</f>
        <v>940000</v>
      </c>
      <c r="Q60" s="70" t="n">
        <f aca="false">Q109</f>
        <v>60000</v>
      </c>
      <c r="R60" s="86"/>
      <c r="S60" s="86"/>
      <c r="T60" s="84"/>
      <c r="U60" s="87"/>
      <c r="V60" s="62"/>
      <c r="Z60" s="4" t="s">
        <v>36</v>
      </c>
    </row>
    <row r="61" s="4" customFormat="true" ht="34.5" hidden="false" customHeight="true" outlineLevel="0" collapsed="false">
      <c r="A61" s="74"/>
      <c r="B61" s="49" t="s">
        <v>26</v>
      </c>
      <c r="C61" s="83"/>
      <c r="D61" s="83"/>
      <c r="E61" s="83"/>
      <c r="F61" s="83"/>
      <c r="G61" s="83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6"/>
      <c r="S61" s="86"/>
      <c r="T61" s="84"/>
      <c r="U61" s="87"/>
      <c r="V61" s="62"/>
    </row>
    <row r="62" s="4" customFormat="true" ht="41.25" hidden="false" customHeight="true" outlineLevel="0" collapsed="false">
      <c r="A62" s="157"/>
      <c r="B62" s="57" t="s">
        <v>27</v>
      </c>
      <c r="C62" s="83"/>
      <c r="D62" s="83"/>
      <c r="E62" s="83"/>
      <c r="F62" s="77" t="n">
        <f aca="false">F60</f>
        <v>127912</v>
      </c>
      <c r="G62" s="83"/>
      <c r="H62" s="84"/>
      <c r="I62" s="84"/>
      <c r="J62" s="77"/>
      <c r="K62" s="77" t="n">
        <f aca="false">K106+K109+K124</f>
        <v>569883.1575212</v>
      </c>
      <c r="L62" s="77"/>
      <c r="M62" s="84"/>
      <c r="N62" s="84"/>
      <c r="O62" s="77"/>
      <c r="P62" s="77" t="n">
        <f aca="false">P109</f>
        <v>940000</v>
      </c>
      <c r="Q62" s="77"/>
      <c r="R62" s="86"/>
      <c r="S62" s="86"/>
      <c r="T62" s="84"/>
      <c r="U62" s="87"/>
      <c r="V62" s="62"/>
    </row>
    <row r="63" s="4" customFormat="true" ht="57.75" hidden="false" customHeight="true" outlineLevel="0" collapsed="false">
      <c r="A63" s="74"/>
      <c r="B63" s="57" t="s">
        <v>28</v>
      </c>
      <c r="C63" s="83"/>
      <c r="D63" s="83"/>
      <c r="E63" s="83"/>
      <c r="F63" s="83"/>
      <c r="G63" s="77" t="n">
        <f aca="false">G60</f>
        <v>9627.8</v>
      </c>
      <c r="H63" s="84"/>
      <c r="I63" s="84"/>
      <c r="J63" s="83"/>
      <c r="K63" s="77"/>
      <c r="L63" s="77" t="n">
        <f aca="false">L106+L109+L124-0.02</f>
        <v>35993.0434588</v>
      </c>
      <c r="M63" s="84"/>
      <c r="N63" s="84"/>
      <c r="O63" s="83"/>
      <c r="P63" s="77"/>
      <c r="Q63" s="77" t="n">
        <f aca="false">Q109</f>
        <v>60000</v>
      </c>
      <c r="R63" s="86"/>
      <c r="S63" s="86"/>
      <c r="T63" s="84"/>
      <c r="U63" s="87"/>
      <c r="V63" s="62"/>
      <c r="Z63" s="4" t="s">
        <v>8</v>
      </c>
    </row>
    <row r="64" s="4" customFormat="true" ht="27" hidden="true" customHeight="true" outlineLevel="0" collapsed="false">
      <c r="A64" s="56"/>
      <c r="B64" s="69" t="s">
        <v>29</v>
      </c>
      <c r="C64" s="83"/>
      <c r="D64" s="83"/>
      <c r="E64" s="83"/>
      <c r="F64" s="83"/>
      <c r="G64" s="83"/>
      <c r="H64" s="84"/>
      <c r="I64" s="84"/>
      <c r="J64" s="84"/>
      <c r="K64" s="84"/>
      <c r="L64" s="84"/>
      <c r="M64" s="84"/>
      <c r="N64" s="84"/>
      <c r="O64" s="84"/>
      <c r="P64" s="84"/>
      <c r="Q64" s="85"/>
      <c r="R64" s="86"/>
      <c r="S64" s="86"/>
      <c r="T64" s="84"/>
      <c r="U64" s="87"/>
      <c r="V64" s="62"/>
    </row>
    <row r="65" s="4" customFormat="true" ht="27" hidden="true" customHeight="true" outlineLevel="0" collapsed="false">
      <c r="A65" s="74" t="n">
        <v>1</v>
      </c>
      <c r="B65" s="75"/>
      <c r="C65" s="76"/>
      <c r="D65" s="76"/>
      <c r="E65" s="76"/>
      <c r="F65" s="76"/>
      <c r="G65" s="76"/>
      <c r="H65" s="77"/>
      <c r="I65" s="76"/>
      <c r="J65" s="76"/>
      <c r="K65" s="76"/>
      <c r="L65" s="76"/>
      <c r="M65" s="76"/>
      <c r="N65" s="76"/>
      <c r="O65" s="76"/>
      <c r="P65" s="76"/>
      <c r="Q65" s="158"/>
      <c r="R65" s="159"/>
      <c r="S65" s="159"/>
      <c r="T65" s="76"/>
      <c r="U65" s="160"/>
      <c r="V65" s="161"/>
    </row>
    <row r="66" s="4" customFormat="true" ht="27" hidden="true" customHeight="true" outlineLevel="0" collapsed="false">
      <c r="A66" s="74"/>
      <c r="B66" s="69" t="s">
        <v>30</v>
      </c>
      <c r="C66" s="76"/>
      <c r="D66" s="76"/>
      <c r="E66" s="76"/>
      <c r="F66" s="76"/>
      <c r="G66" s="76"/>
      <c r="H66" s="146"/>
      <c r="I66" s="76"/>
      <c r="J66" s="76"/>
      <c r="K66" s="76"/>
      <c r="L66" s="76"/>
      <c r="M66" s="76"/>
      <c r="N66" s="76"/>
      <c r="O66" s="76"/>
      <c r="P66" s="76"/>
      <c r="Q66" s="158"/>
      <c r="R66" s="162"/>
      <c r="S66" s="159"/>
      <c r="T66" s="76"/>
      <c r="U66" s="160"/>
      <c r="V66" s="158"/>
    </row>
    <row r="67" s="4" customFormat="true" ht="27" hidden="true" customHeight="true" outlineLevel="0" collapsed="false">
      <c r="A67" s="74"/>
      <c r="B67" s="82"/>
      <c r="C67" s="76"/>
      <c r="D67" s="76"/>
      <c r="E67" s="76"/>
      <c r="F67" s="76"/>
      <c r="G67" s="76"/>
      <c r="H67" s="146"/>
      <c r="I67" s="76"/>
      <c r="J67" s="76"/>
      <c r="K67" s="76"/>
      <c r="L67" s="76"/>
      <c r="M67" s="76"/>
      <c r="N67" s="76"/>
      <c r="O67" s="76"/>
      <c r="P67" s="76"/>
      <c r="Q67" s="158"/>
      <c r="R67" s="162"/>
      <c r="S67" s="159"/>
      <c r="T67" s="76"/>
      <c r="U67" s="160"/>
      <c r="V67" s="158"/>
    </row>
    <row r="68" s="4" customFormat="true" ht="27" hidden="true" customHeight="true" outlineLevel="0" collapsed="false">
      <c r="A68" s="48"/>
      <c r="B68" s="88" t="s">
        <v>31</v>
      </c>
      <c r="C68" s="76"/>
      <c r="D68" s="76"/>
      <c r="E68" s="76"/>
      <c r="F68" s="76"/>
      <c r="G68" s="76"/>
      <c r="H68" s="146"/>
      <c r="I68" s="76"/>
      <c r="J68" s="76"/>
      <c r="K68" s="76"/>
      <c r="L68" s="76"/>
      <c r="M68" s="76"/>
      <c r="N68" s="76"/>
      <c r="O68" s="76"/>
      <c r="P68" s="76"/>
      <c r="Q68" s="158"/>
      <c r="R68" s="162"/>
      <c r="S68" s="159"/>
      <c r="T68" s="76"/>
      <c r="U68" s="160"/>
      <c r="V68" s="158"/>
    </row>
    <row r="69" s="4" customFormat="true" ht="27" hidden="true" customHeight="true" outlineLevel="0" collapsed="false">
      <c r="A69" s="74"/>
      <c r="B69" s="75"/>
      <c r="C69" s="163"/>
      <c r="D69" s="163"/>
      <c r="E69" s="76"/>
      <c r="F69" s="76"/>
      <c r="G69" s="76"/>
      <c r="H69" s="163"/>
      <c r="I69" s="76"/>
      <c r="J69" s="76"/>
      <c r="K69" s="76"/>
      <c r="L69" s="76"/>
      <c r="M69" s="76"/>
      <c r="N69" s="76"/>
      <c r="O69" s="76"/>
      <c r="P69" s="76"/>
      <c r="Q69" s="158"/>
      <c r="R69" s="86"/>
      <c r="S69" s="86"/>
      <c r="T69" s="84"/>
      <c r="U69" s="87"/>
      <c r="V69" s="161"/>
    </row>
    <row r="70" s="4" customFormat="true" ht="27" hidden="true" customHeight="true" outlineLevel="0" collapsed="false">
      <c r="A70" s="48"/>
      <c r="B70" s="88" t="s">
        <v>32</v>
      </c>
      <c r="C70" s="163"/>
      <c r="D70" s="163"/>
      <c r="E70" s="76"/>
      <c r="F70" s="76"/>
      <c r="G70" s="76"/>
      <c r="H70" s="163"/>
      <c r="I70" s="76"/>
      <c r="J70" s="76"/>
      <c r="K70" s="76"/>
      <c r="L70" s="76"/>
      <c r="M70" s="76"/>
      <c r="N70" s="76"/>
      <c r="O70" s="76"/>
      <c r="P70" s="76"/>
      <c r="Q70" s="158"/>
      <c r="R70" s="86"/>
      <c r="S70" s="86"/>
      <c r="T70" s="84"/>
      <c r="U70" s="87"/>
      <c r="V70" s="161"/>
    </row>
    <row r="71" s="4" customFormat="true" ht="27" hidden="true" customHeight="true" outlineLevel="0" collapsed="false">
      <c r="A71" s="74"/>
      <c r="B71" s="75"/>
      <c r="C71" s="163"/>
      <c r="D71" s="163"/>
      <c r="E71" s="76"/>
      <c r="F71" s="76"/>
      <c r="G71" s="76"/>
      <c r="H71" s="163"/>
      <c r="I71" s="76"/>
      <c r="J71" s="76"/>
      <c r="K71" s="76"/>
      <c r="L71" s="76"/>
      <c r="M71" s="76"/>
      <c r="N71" s="76"/>
      <c r="O71" s="76"/>
      <c r="P71" s="76"/>
      <c r="Q71" s="158"/>
      <c r="R71" s="164"/>
      <c r="S71" s="164"/>
      <c r="T71" s="165"/>
      <c r="U71" s="166"/>
      <c r="V71" s="161"/>
    </row>
    <row r="72" s="4" customFormat="true" ht="27" hidden="true" customHeight="true" outlineLevel="0" collapsed="false">
      <c r="A72" s="74"/>
      <c r="B72" s="69" t="s">
        <v>33</v>
      </c>
      <c r="C72" s="83"/>
      <c r="D72" s="83"/>
      <c r="E72" s="83"/>
      <c r="F72" s="83"/>
      <c r="G72" s="83"/>
      <c r="H72" s="167"/>
      <c r="I72" s="70"/>
      <c r="J72" s="70"/>
      <c r="K72" s="70"/>
      <c r="L72" s="84"/>
      <c r="M72" s="84"/>
      <c r="N72" s="84"/>
      <c r="O72" s="84"/>
      <c r="P72" s="84"/>
      <c r="Q72" s="85"/>
      <c r="R72" s="168"/>
      <c r="S72" s="168"/>
      <c r="T72" s="169"/>
      <c r="U72" s="170"/>
      <c r="V72" s="62"/>
    </row>
    <row r="73" s="4" customFormat="true" ht="27" hidden="true" customHeight="true" outlineLevel="0" collapsed="false">
      <c r="A73" s="74"/>
      <c r="B73" s="75"/>
      <c r="C73" s="60"/>
      <c r="D73" s="60"/>
      <c r="E73" s="60"/>
      <c r="F73" s="60"/>
      <c r="G73" s="60"/>
      <c r="H73" s="167"/>
      <c r="I73" s="70"/>
      <c r="J73" s="70"/>
      <c r="K73" s="60"/>
      <c r="L73" s="60"/>
      <c r="M73" s="60"/>
      <c r="N73" s="60"/>
      <c r="O73" s="60"/>
      <c r="P73" s="60"/>
      <c r="Q73" s="62"/>
      <c r="R73" s="171"/>
      <c r="S73" s="171"/>
      <c r="T73" s="172"/>
      <c r="U73" s="173"/>
      <c r="V73" s="174"/>
    </row>
    <row r="74" s="4" customFormat="true" ht="27" hidden="true" customHeight="true" outlineLevel="0" collapsed="false">
      <c r="A74" s="74"/>
      <c r="B74" s="69" t="s">
        <v>34</v>
      </c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2"/>
    </row>
    <row r="75" s="4" customFormat="true" ht="27" hidden="true" customHeight="true" outlineLevel="0" collapsed="false">
      <c r="A75" s="74"/>
      <c r="B75" s="75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 t="s">
        <v>36</v>
      </c>
      <c r="O75" s="60"/>
      <c r="P75" s="60"/>
      <c r="Q75" s="62"/>
    </row>
    <row r="76" s="4" customFormat="true" ht="27" hidden="true" customHeight="true" outlineLevel="0" collapsed="false">
      <c r="A76" s="74"/>
      <c r="B76" s="69" t="s">
        <v>35</v>
      </c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2"/>
    </row>
    <row r="77" s="4" customFormat="true" ht="27" hidden="true" customHeight="true" outlineLevel="0" collapsed="false">
      <c r="A77" s="74"/>
      <c r="B77" s="75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2"/>
    </row>
    <row r="78" s="4" customFormat="true" ht="27" hidden="true" customHeight="true" outlineLevel="0" collapsed="false">
      <c r="A78" s="74"/>
      <c r="B78" s="69" t="s">
        <v>37</v>
      </c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2"/>
    </row>
    <row r="79" s="4" customFormat="true" ht="27" hidden="true" customHeight="true" outlineLevel="0" collapsed="false">
      <c r="A79" s="74"/>
      <c r="B79" s="116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2"/>
    </row>
    <row r="80" s="4" customFormat="true" ht="27" hidden="true" customHeight="true" outlineLevel="0" collapsed="false">
      <c r="A80" s="119"/>
      <c r="B80" s="69" t="s">
        <v>39</v>
      </c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2"/>
    </row>
    <row r="81" s="4" customFormat="true" ht="27" hidden="true" customHeight="true" outlineLevel="0" collapsed="false">
      <c r="A81" s="74"/>
      <c r="B81" s="75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2"/>
    </row>
    <row r="82" s="4" customFormat="true" ht="27" hidden="true" customHeight="true" outlineLevel="0" collapsed="false">
      <c r="A82" s="119"/>
      <c r="B82" s="69" t="s">
        <v>40</v>
      </c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2"/>
    </row>
    <row r="83" s="4" customFormat="true" ht="27" hidden="true" customHeight="true" outlineLevel="0" collapsed="false">
      <c r="A83" s="74"/>
      <c r="B83" s="124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2"/>
    </row>
    <row r="84" s="4" customFormat="true" ht="27" hidden="true" customHeight="true" outlineLevel="0" collapsed="false">
      <c r="A84" s="119"/>
      <c r="B84" s="69" t="s">
        <v>41</v>
      </c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2"/>
    </row>
    <row r="85" s="4" customFormat="true" ht="27" hidden="true" customHeight="true" outlineLevel="0" collapsed="false">
      <c r="A85" s="74"/>
      <c r="B85" s="132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2"/>
    </row>
    <row r="86" s="4" customFormat="true" ht="27" hidden="true" customHeight="true" outlineLevel="0" collapsed="false">
      <c r="A86" s="74"/>
      <c r="B86" s="69" t="s">
        <v>42</v>
      </c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2"/>
    </row>
    <row r="87" s="4" customFormat="true" ht="27" hidden="true" customHeight="true" outlineLevel="0" collapsed="false">
      <c r="A87" s="74"/>
      <c r="B87" s="75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2"/>
    </row>
    <row r="88" s="4" customFormat="true" ht="27" hidden="true" customHeight="true" outlineLevel="0" collapsed="false">
      <c r="A88" s="74"/>
      <c r="B88" s="69" t="s">
        <v>43</v>
      </c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2"/>
    </row>
    <row r="89" s="4" customFormat="true" ht="27" hidden="true" customHeight="true" outlineLevel="0" collapsed="false">
      <c r="A89" s="74"/>
      <c r="B89" s="75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2"/>
    </row>
    <row r="90" s="4" customFormat="true" ht="27" hidden="true" customHeight="true" outlineLevel="0" collapsed="false">
      <c r="A90" s="74"/>
      <c r="B90" s="69" t="s">
        <v>44</v>
      </c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2"/>
    </row>
    <row r="91" s="4" customFormat="true" ht="27" hidden="true" customHeight="true" outlineLevel="0" collapsed="false">
      <c r="A91" s="74"/>
      <c r="B91" s="75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2"/>
    </row>
    <row r="92" s="4" customFormat="true" ht="27" hidden="true" customHeight="true" outlineLevel="0" collapsed="false">
      <c r="A92" s="74"/>
      <c r="B92" s="69" t="s">
        <v>45</v>
      </c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2"/>
    </row>
    <row r="93" s="4" customFormat="true" ht="27" hidden="true" customHeight="true" outlineLevel="0" collapsed="false">
      <c r="A93" s="74"/>
      <c r="B93" s="75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2"/>
    </row>
    <row r="94" s="4" customFormat="true" ht="27" hidden="true" customHeight="true" outlineLevel="0" collapsed="false">
      <c r="A94" s="74"/>
      <c r="B94" s="69" t="s">
        <v>46</v>
      </c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2"/>
    </row>
    <row r="95" s="4" customFormat="true" ht="27" hidden="true" customHeight="true" outlineLevel="0" collapsed="false">
      <c r="A95" s="74"/>
      <c r="B95" s="75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2"/>
    </row>
    <row r="96" s="4" customFormat="true" ht="27" hidden="true" customHeight="true" outlineLevel="0" collapsed="false">
      <c r="A96" s="74"/>
      <c r="B96" s="69" t="s">
        <v>47</v>
      </c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2"/>
    </row>
    <row r="97" s="4" customFormat="true" ht="27" hidden="true" customHeight="true" outlineLevel="0" collapsed="false">
      <c r="A97" s="74"/>
      <c r="B97" s="6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2"/>
    </row>
    <row r="98" s="4" customFormat="true" ht="27" hidden="true" customHeight="true" outlineLevel="0" collapsed="false">
      <c r="A98" s="74"/>
      <c r="B98" s="69" t="s">
        <v>48</v>
      </c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2"/>
    </row>
    <row r="99" s="4" customFormat="true" ht="27" hidden="true" customHeight="true" outlineLevel="0" collapsed="false">
      <c r="A99" s="74"/>
      <c r="B99" s="145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2"/>
    </row>
    <row r="100" s="4" customFormat="true" ht="27" hidden="true" customHeight="true" outlineLevel="0" collapsed="false">
      <c r="A100" s="74"/>
      <c r="B100" s="69" t="s">
        <v>50</v>
      </c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2"/>
    </row>
    <row r="101" s="4" customFormat="true" ht="27" hidden="true" customHeight="true" outlineLevel="0" collapsed="false">
      <c r="A101" s="74"/>
      <c r="B101" s="145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2"/>
    </row>
    <row r="102" s="4" customFormat="true" ht="27" hidden="true" customHeight="true" outlineLevel="0" collapsed="false">
      <c r="A102" s="74"/>
      <c r="B102" s="69" t="s">
        <v>51</v>
      </c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2"/>
    </row>
    <row r="103" s="4" customFormat="true" ht="27" hidden="true" customHeight="true" outlineLevel="0" collapsed="false">
      <c r="A103" s="74"/>
      <c r="B103" s="82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2"/>
    </row>
    <row r="104" s="4" customFormat="true" ht="27" hidden="true" customHeight="true" outlineLevel="0" collapsed="false">
      <c r="A104" s="48"/>
      <c r="B104" s="88" t="s">
        <v>52</v>
      </c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2"/>
    </row>
    <row r="105" s="4" customFormat="true" ht="27" hidden="true" customHeight="true" outlineLevel="0" collapsed="false">
      <c r="A105" s="74"/>
      <c r="B105" s="116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2"/>
    </row>
    <row r="106" s="4" customFormat="true" ht="36.75" hidden="false" customHeight="true" outlineLevel="0" collapsed="false">
      <c r="A106" s="74"/>
      <c r="B106" s="69" t="s">
        <v>57</v>
      </c>
      <c r="C106" s="70" t="n">
        <f aca="false">SUM(C107:C107)</f>
        <v>0.38</v>
      </c>
      <c r="D106" s="60"/>
      <c r="E106" s="70" t="n">
        <f aca="false">SUM(E107:E107)</f>
        <v>137539.8</v>
      </c>
      <c r="F106" s="70" t="n">
        <f aca="false">SUM(F107:F107)</f>
        <v>127912</v>
      </c>
      <c r="G106" s="70" t="n">
        <f aca="false">SUM(G107:G107)</f>
        <v>9627.8</v>
      </c>
      <c r="H106" s="70" t="n">
        <f aca="false">H108</f>
        <v>0.195</v>
      </c>
      <c r="I106" s="60"/>
      <c r="J106" s="70" t="n">
        <f aca="false">J108</f>
        <v>43848</v>
      </c>
      <c r="K106" s="70" t="n">
        <f aca="false">K108</f>
        <v>40778.6</v>
      </c>
      <c r="L106" s="70" t="n">
        <f aca="false">L108</f>
        <v>3069.4</v>
      </c>
      <c r="M106" s="60"/>
      <c r="N106" s="60"/>
      <c r="O106" s="60"/>
      <c r="P106" s="60"/>
      <c r="Q106" s="62"/>
    </row>
    <row r="107" s="4" customFormat="true" ht="75" hidden="false" customHeight="true" outlineLevel="0" collapsed="false">
      <c r="A107" s="74" t="n">
        <v>1</v>
      </c>
      <c r="B107" s="145" t="s">
        <v>58</v>
      </c>
      <c r="C107" s="77" t="n">
        <v>0.38</v>
      </c>
      <c r="D107" s="159"/>
      <c r="E107" s="77" t="n">
        <v>137539.8</v>
      </c>
      <c r="F107" s="105" t="n">
        <v>127912</v>
      </c>
      <c r="G107" s="105" t="n">
        <v>9627.8</v>
      </c>
      <c r="H107" s="60"/>
      <c r="I107" s="60"/>
      <c r="J107" s="60"/>
      <c r="K107" s="60"/>
      <c r="L107" s="60"/>
      <c r="M107" s="60"/>
      <c r="N107" s="60"/>
      <c r="O107" s="60"/>
      <c r="P107" s="60"/>
      <c r="Q107" s="62"/>
    </row>
    <row r="108" s="4" customFormat="true" ht="39.75" hidden="false" customHeight="true" outlineLevel="0" collapsed="false">
      <c r="A108" s="157" t="n">
        <v>2</v>
      </c>
      <c r="B108" s="145" t="s">
        <v>59</v>
      </c>
      <c r="C108" s="175"/>
      <c r="D108" s="176"/>
      <c r="E108" s="175"/>
      <c r="F108" s="177"/>
      <c r="G108" s="177"/>
      <c r="H108" s="146" t="n">
        <v>0.195</v>
      </c>
      <c r="I108" s="176"/>
      <c r="J108" s="77" t="n">
        <v>43848</v>
      </c>
      <c r="K108" s="77" t="n">
        <v>40778.6</v>
      </c>
      <c r="L108" s="77" t="n">
        <f aca="false">J108-K108</f>
        <v>3069.4</v>
      </c>
      <c r="M108" s="178"/>
      <c r="N108" s="178"/>
      <c r="O108" s="178"/>
      <c r="P108" s="178"/>
      <c r="Q108" s="179"/>
    </row>
    <row r="109" s="4" customFormat="true" ht="38.25" hidden="false" customHeight="true" outlineLevel="0" collapsed="false">
      <c r="A109" s="157"/>
      <c r="B109" s="69" t="s">
        <v>30</v>
      </c>
      <c r="C109" s="175"/>
      <c r="D109" s="176"/>
      <c r="E109" s="175"/>
      <c r="F109" s="177"/>
      <c r="G109" s="177"/>
      <c r="H109" s="70" t="n">
        <f aca="false">SUM(H110:H115)</f>
        <v>28.679</v>
      </c>
      <c r="I109" s="66"/>
      <c r="J109" s="70" t="n">
        <f aca="false">SUM(J110:J115)</f>
        <v>482220.89098</v>
      </c>
      <c r="K109" s="70" t="n">
        <f aca="false">SUM(K110:K115)</f>
        <v>453287.5575212</v>
      </c>
      <c r="L109" s="70" t="n">
        <f aca="false">SUM(L110:L115)</f>
        <v>28933.3334588</v>
      </c>
      <c r="M109" s="70" t="n">
        <f aca="false">SUM(M116:M123)</f>
        <v>23.92</v>
      </c>
      <c r="N109" s="66"/>
      <c r="O109" s="70" t="n">
        <f aca="false">SUM(O116:O123)</f>
        <v>1000000</v>
      </c>
      <c r="P109" s="70" t="n">
        <f aca="false">SUM(P116:P123)</f>
        <v>940000</v>
      </c>
      <c r="Q109" s="70" t="n">
        <f aca="false">SUM(Q116:Q123)</f>
        <v>60000</v>
      </c>
      <c r="W109" s="180" t="n">
        <f aca="false">K109/J109*100</f>
        <v>93.9999834100924</v>
      </c>
      <c r="Y109" s="4" t="n">
        <f aca="false">H109+M109</f>
        <v>52.599</v>
      </c>
      <c r="Z109" s="4" t="s">
        <v>53</v>
      </c>
    </row>
    <row r="110" s="4" customFormat="true" ht="33" hidden="false" customHeight="true" outlineLevel="0" collapsed="false">
      <c r="A110" s="157" t="n">
        <v>3</v>
      </c>
      <c r="B110" s="181" t="s">
        <v>60</v>
      </c>
      <c r="C110" s="175"/>
      <c r="D110" s="176"/>
      <c r="E110" s="175"/>
      <c r="F110" s="177"/>
      <c r="G110" s="177"/>
      <c r="H110" s="146" t="n">
        <v>4.562</v>
      </c>
      <c r="I110" s="176"/>
      <c r="J110" s="77" t="n">
        <v>38777</v>
      </c>
      <c r="K110" s="77" t="n">
        <f aca="false">J110*0.94-0.08</f>
        <v>36450.3</v>
      </c>
      <c r="L110" s="77" t="n">
        <f aca="false">J110-K110</f>
        <v>2326.7</v>
      </c>
      <c r="M110" s="178"/>
      <c r="N110" s="178"/>
      <c r="O110" s="178"/>
      <c r="P110" s="178"/>
      <c r="Q110" s="179"/>
    </row>
    <row r="111" s="4" customFormat="true" ht="33" hidden="false" customHeight="true" outlineLevel="0" collapsed="false">
      <c r="A111" s="157" t="n">
        <v>4</v>
      </c>
      <c r="B111" s="75" t="s">
        <v>61</v>
      </c>
      <c r="C111" s="175"/>
      <c r="D111" s="176"/>
      <c r="E111" s="175"/>
      <c r="F111" s="177"/>
      <c r="G111" s="177"/>
      <c r="H111" s="146" t="n">
        <v>9.637</v>
      </c>
      <c r="I111" s="176"/>
      <c r="J111" s="77" t="n">
        <v>160212.34043</v>
      </c>
      <c r="K111" s="77" t="n">
        <f aca="false">J111*0.94</f>
        <v>150599.6000042</v>
      </c>
      <c r="L111" s="77" t="n">
        <f aca="false">J111-K111</f>
        <v>9612.7404258</v>
      </c>
      <c r="M111" s="178"/>
      <c r="N111" s="178"/>
      <c r="O111" s="178"/>
      <c r="P111" s="178"/>
      <c r="Q111" s="179"/>
    </row>
    <row r="112" s="4" customFormat="true" ht="37.5" hidden="false" customHeight="true" outlineLevel="0" collapsed="false">
      <c r="A112" s="157" t="n">
        <v>5</v>
      </c>
      <c r="B112" s="75" t="s">
        <v>62</v>
      </c>
      <c r="C112" s="175"/>
      <c r="D112" s="176"/>
      <c r="E112" s="175"/>
      <c r="F112" s="177"/>
      <c r="G112" s="177"/>
      <c r="H112" s="146" t="n">
        <v>0.4</v>
      </c>
      <c r="I112" s="176"/>
      <c r="J112" s="77" t="n">
        <v>70000</v>
      </c>
      <c r="K112" s="77" t="n">
        <f aca="false">J112*0.94</f>
        <v>65800</v>
      </c>
      <c r="L112" s="77" t="n">
        <f aca="false">J112-K112</f>
        <v>4200</v>
      </c>
      <c r="M112" s="178"/>
      <c r="N112" s="178"/>
      <c r="O112" s="178"/>
      <c r="P112" s="178"/>
      <c r="Q112" s="179"/>
    </row>
    <row r="113" s="4" customFormat="true" ht="33" hidden="false" customHeight="true" outlineLevel="0" collapsed="false">
      <c r="A113" s="182" t="n">
        <v>6</v>
      </c>
      <c r="B113" s="183" t="s">
        <v>63</v>
      </c>
      <c r="C113" s="77"/>
      <c r="D113" s="159"/>
      <c r="E113" s="77"/>
      <c r="F113" s="105"/>
      <c r="G113" s="105"/>
      <c r="H113" s="146" t="n">
        <v>2.507</v>
      </c>
      <c r="I113" s="159"/>
      <c r="J113" s="77" t="n">
        <v>42330</v>
      </c>
      <c r="K113" s="77" t="n">
        <f aca="false">J113*0.94</f>
        <v>39790.2</v>
      </c>
      <c r="L113" s="77" t="n">
        <f aca="false">J113-K113</f>
        <v>2539.8</v>
      </c>
      <c r="M113" s="60"/>
      <c r="N113" s="60"/>
      <c r="O113" s="60"/>
      <c r="P113" s="60"/>
      <c r="Q113" s="62"/>
    </row>
    <row r="114" s="4" customFormat="true" ht="33" hidden="false" customHeight="true" outlineLevel="0" collapsed="false">
      <c r="A114" s="182" t="n">
        <v>7</v>
      </c>
      <c r="B114" s="75" t="s">
        <v>64</v>
      </c>
      <c r="C114" s="175"/>
      <c r="D114" s="176"/>
      <c r="E114" s="175"/>
      <c r="F114" s="177"/>
      <c r="G114" s="177"/>
      <c r="H114" s="146" t="n">
        <v>11.173</v>
      </c>
      <c r="I114" s="176"/>
      <c r="J114" s="77" t="n">
        <v>164101.55055</v>
      </c>
      <c r="K114" s="77" t="n">
        <f aca="false">J114*0.94</f>
        <v>154255.457517</v>
      </c>
      <c r="L114" s="77" t="n">
        <f aca="false">J114-K114</f>
        <v>9846.09303300001</v>
      </c>
      <c r="M114" s="178"/>
      <c r="N114" s="178"/>
      <c r="O114" s="178"/>
      <c r="P114" s="178"/>
      <c r="Q114" s="179"/>
    </row>
    <row r="115" s="4" customFormat="true" ht="33" hidden="false" customHeight="true" outlineLevel="0" collapsed="false">
      <c r="A115" s="182" t="n">
        <v>8</v>
      </c>
      <c r="B115" s="181" t="s">
        <v>65</v>
      </c>
      <c r="C115" s="77"/>
      <c r="D115" s="159"/>
      <c r="E115" s="77"/>
      <c r="F115" s="105"/>
      <c r="G115" s="105"/>
      <c r="H115" s="146" t="n">
        <v>0.4</v>
      </c>
      <c r="I115" s="159"/>
      <c r="J115" s="77" t="n">
        <v>6800</v>
      </c>
      <c r="K115" s="77" t="n">
        <f aca="false">J115*0.94</f>
        <v>6392</v>
      </c>
      <c r="L115" s="77" t="n">
        <f aca="false">J115-K115</f>
        <v>408</v>
      </c>
      <c r="M115" s="60"/>
      <c r="N115" s="60"/>
      <c r="O115" s="60"/>
      <c r="P115" s="60"/>
      <c r="Q115" s="62"/>
    </row>
    <row r="116" s="4" customFormat="true" ht="33" hidden="false" customHeight="true" outlineLevel="0" collapsed="false">
      <c r="A116" s="157" t="n">
        <v>9</v>
      </c>
      <c r="B116" s="75" t="s">
        <v>64</v>
      </c>
      <c r="C116" s="175"/>
      <c r="D116" s="176"/>
      <c r="E116" s="175"/>
      <c r="F116" s="177"/>
      <c r="G116" s="177"/>
      <c r="H116" s="146"/>
      <c r="I116" s="176"/>
      <c r="J116" s="77"/>
      <c r="K116" s="77"/>
      <c r="L116" s="77"/>
      <c r="M116" s="146" t="n">
        <v>6.06</v>
      </c>
      <c r="N116" s="178"/>
      <c r="O116" s="77" t="n">
        <v>272603.7</v>
      </c>
      <c r="P116" s="77" t="n">
        <v>256247.5</v>
      </c>
      <c r="Q116" s="77" t="n">
        <f aca="false">O116-P116</f>
        <v>16356.2</v>
      </c>
      <c r="W116" s="184" t="n">
        <f aca="false">P116/O116*100</f>
        <v>94.0000080703233</v>
      </c>
    </row>
    <row r="117" s="4" customFormat="true" ht="33" hidden="false" customHeight="true" outlineLevel="0" collapsed="false">
      <c r="A117" s="157" t="n">
        <v>10</v>
      </c>
      <c r="B117" s="75" t="s">
        <v>66</v>
      </c>
      <c r="C117" s="175"/>
      <c r="D117" s="176"/>
      <c r="E117" s="175"/>
      <c r="F117" s="177"/>
      <c r="G117" s="177"/>
      <c r="H117" s="146"/>
      <c r="I117" s="176"/>
      <c r="J117" s="77"/>
      <c r="K117" s="77"/>
      <c r="L117" s="77"/>
      <c r="M117" s="146" t="n">
        <v>2.7</v>
      </c>
      <c r="N117" s="178"/>
      <c r="O117" s="77" t="n">
        <v>69103.7</v>
      </c>
      <c r="P117" s="77" t="n">
        <v>64957.5</v>
      </c>
      <c r="Q117" s="77" t="n">
        <f aca="false">O117-P117</f>
        <v>4146.2</v>
      </c>
      <c r="W117" s="184" t="n">
        <f aca="false">P117/O117*100</f>
        <v>94.0000318362114</v>
      </c>
    </row>
    <row r="118" s="4" customFormat="true" ht="33" hidden="false" customHeight="true" outlineLevel="0" collapsed="false">
      <c r="A118" s="157" t="n">
        <v>11</v>
      </c>
      <c r="B118" s="181" t="s">
        <v>60</v>
      </c>
      <c r="C118" s="175"/>
      <c r="D118" s="176"/>
      <c r="E118" s="175"/>
      <c r="F118" s="177"/>
      <c r="G118" s="177"/>
      <c r="H118" s="146"/>
      <c r="I118" s="176"/>
      <c r="J118" s="77"/>
      <c r="K118" s="77"/>
      <c r="L118" s="77"/>
      <c r="M118" s="146" t="n">
        <v>4.55</v>
      </c>
      <c r="N118" s="178"/>
      <c r="O118" s="77" t="n">
        <v>156279</v>
      </c>
      <c r="P118" s="77" t="n">
        <v>146902.3</v>
      </c>
      <c r="Q118" s="77" t="n">
        <f aca="false">O118-P118</f>
        <v>9376.70000000001</v>
      </c>
      <c r="W118" s="184" t="n">
        <f aca="false">P118/O118*100</f>
        <v>94.0000255952495</v>
      </c>
    </row>
    <row r="119" s="4" customFormat="true" ht="33" hidden="false" customHeight="true" outlineLevel="0" collapsed="false">
      <c r="A119" s="157" t="n">
        <v>12</v>
      </c>
      <c r="B119" s="181" t="s">
        <v>67</v>
      </c>
      <c r="C119" s="175"/>
      <c r="D119" s="176"/>
      <c r="E119" s="175"/>
      <c r="F119" s="177"/>
      <c r="G119" s="177"/>
      <c r="H119" s="146"/>
      <c r="I119" s="176"/>
      <c r="J119" s="77"/>
      <c r="K119" s="77"/>
      <c r="L119" s="77"/>
      <c r="M119" s="146" t="n">
        <v>1.99</v>
      </c>
      <c r="N119" s="178"/>
      <c r="O119" s="77" t="n">
        <v>79157.9</v>
      </c>
      <c r="P119" s="77" t="n">
        <v>74408.4</v>
      </c>
      <c r="Q119" s="77" t="n">
        <f aca="false">O119-P119</f>
        <v>4749.5</v>
      </c>
      <c r="W119" s="184" t="n">
        <f aca="false">P119/O119*100</f>
        <v>93.9999671542575</v>
      </c>
    </row>
    <row r="120" s="4" customFormat="true" ht="33" hidden="false" customHeight="true" outlineLevel="0" collapsed="false">
      <c r="A120" s="157" t="n">
        <v>13</v>
      </c>
      <c r="B120" s="75" t="s">
        <v>61</v>
      </c>
      <c r="C120" s="175"/>
      <c r="D120" s="176"/>
      <c r="E120" s="175"/>
      <c r="F120" s="177"/>
      <c r="G120" s="177"/>
      <c r="H120" s="146"/>
      <c r="I120" s="176"/>
      <c r="J120" s="77"/>
      <c r="K120" s="77"/>
      <c r="L120" s="77"/>
      <c r="M120" s="146" t="n">
        <v>5.51</v>
      </c>
      <c r="N120" s="178"/>
      <c r="O120" s="77" t="n">
        <v>162414</v>
      </c>
      <c r="P120" s="77" t="n">
        <v>152669.2</v>
      </c>
      <c r="Q120" s="77" t="n">
        <f aca="false">O120-P120</f>
        <v>9744.79999999999</v>
      </c>
      <c r="W120" s="184" t="n">
        <f aca="false">P120/O120*100</f>
        <v>94.0000246284187</v>
      </c>
    </row>
    <row r="121" s="4" customFormat="true" ht="33" hidden="false" customHeight="true" outlineLevel="0" collapsed="false">
      <c r="A121" s="157" t="n">
        <v>14</v>
      </c>
      <c r="B121" s="183" t="s">
        <v>63</v>
      </c>
      <c r="C121" s="175"/>
      <c r="D121" s="176"/>
      <c r="E121" s="175"/>
      <c r="F121" s="177"/>
      <c r="G121" s="177"/>
      <c r="H121" s="146"/>
      <c r="I121" s="176"/>
      <c r="J121" s="77"/>
      <c r="K121" s="77"/>
      <c r="L121" s="77"/>
      <c r="M121" s="146" t="n">
        <v>1.56</v>
      </c>
      <c r="N121" s="178"/>
      <c r="O121" s="77" t="n">
        <v>67891.5</v>
      </c>
      <c r="P121" s="77" t="n">
        <v>63818</v>
      </c>
      <c r="Q121" s="77" t="n">
        <f aca="false">O121-P121</f>
        <v>4073.5</v>
      </c>
      <c r="W121" s="184" t="n">
        <f aca="false">P121/O121*100</f>
        <v>93.9999852706156</v>
      </c>
    </row>
    <row r="122" s="4" customFormat="true" ht="33" hidden="false" customHeight="true" outlineLevel="0" collapsed="false">
      <c r="A122" s="157" t="n">
        <v>15</v>
      </c>
      <c r="B122" s="181" t="s">
        <v>68</v>
      </c>
      <c r="C122" s="175"/>
      <c r="D122" s="176"/>
      <c r="E122" s="175"/>
      <c r="F122" s="177"/>
      <c r="G122" s="177"/>
      <c r="H122" s="146"/>
      <c r="I122" s="176"/>
      <c r="J122" s="77"/>
      <c r="K122" s="77"/>
      <c r="L122" s="77"/>
      <c r="M122" s="146" t="n">
        <v>0.75</v>
      </c>
      <c r="N122" s="178"/>
      <c r="O122" s="77" t="n">
        <v>19176.5</v>
      </c>
      <c r="P122" s="77" t="n">
        <v>18025.9</v>
      </c>
      <c r="Q122" s="77" t="n">
        <f aca="false">O122-P122</f>
        <v>1150.6</v>
      </c>
      <c r="W122" s="184" t="n">
        <f aca="false">P122/O122*100</f>
        <v>93.9999478528407</v>
      </c>
    </row>
    <row r="123" s="4" customFormat="true" ht="50.25" hidden="false" customHeight="true" outlineLevel="0" collapsed="false">
      <c r="A123" s="157" t="n">
        <v>16</v>
      </c>
      <c r="B123" s="82" t="s">
        <v>69</v>
      </c>
      <c r="C123" s="175"/>
      <c r="D123" s="176"/>
      <c r="E123" s="175"/>
      <c r="F123" s="177"/>
      <c r="G123" s="177"/>
      <c r="H123" s="146"/>
      <c r="I123" s="176"/>
      <c r="J123" s="77"/>
      <c r="K123" s="77"/>
      <c r="L123" s="77"/>
      <c r="M123" s="146" t="n">
        <v>0.8</v>
      </c>
      <c r="N123" s="178"/>
      <c r="O123" s="77" t="n">
        <v>173373.7</v>
      </c>
      <c r="P123" s="77" t="n">
        <v>162971.2</v>
      </c>
      <c r="Q123" s="77" t="n">
        <f aca="false">O123-P123</f>
        <v>10402.5</v>
      </c>
      <c r="W123" s="184" t="n">
        <f aca="false">P123/O123*100</f>
        <v>93.9999550104774</v>
      </c>
    </row>
    <row r="124" s="4" customFormat="true" ht="30.75" hidden="false" customHeight="true" outlineLevel="0" collapsed="false">
      <c r="A124" s="157"/>
      <c r="B124" s="69" t="s">
        <v>47</v>
      </c>
      <c r="C124" s="175"/>
      <c r="D124" s="176"/>
      <c r="E124" s="175"/>
      <c r="F124" s="177"/>
      <c r="G124" s="177"/>
      <c r="H124" s="70" t="n">
        <f aca="false">SUM(H125:H126)</f>
        <v>2.25</v>
      </c>
      <c r="I124" s="178"/>
      <c r="J124" s="70" t="n">
        <f aca="false">SUM(J125:J126)</f>
        <v>79807.33</v>
      </c>
      <c r="K124" s="70" t="n">
        <f aca="false">SUM(K125:K126)</f>
        <v>75817</v>
      </c>
      <c r="L124" s="70" t="n">
        <f aca="false">SUM(L125:L126)</f>
        <v>3990.33</v>
      </c>
      <c r="M124" s="178"/>
      <c r="N124" s="178"/>
      <c r="O124" s="178"/>
      <c r="P124" s="178"/>
      <c r="Q124" s="179"/>
    </row>
    <row r="125" s="4" customFormat="true" ht="34.5" hidden="false" customHeight="true" outlineLevel="0" collapsed="false">
      <c r="A125" s="157" t="n">
        <v>17</v>
      </c>
      <c r="B125" s="145" t="s">
        <v>70</v>
      </c>
      <c r="C125" s="175"/>
      <c r="D125" s="176"/>
      <c r="E125" s="175"/>
      <c r="F125" s="177"/>
      <c r="G125" s="177"/>
      <c r="H125" s="146" t="n">
        <v>1.88</v>
      </c>
      <c r="I125" s="159"/>
      <c r="J125" s="77" t="n">
        <v>71762.39</v>
      </c>
      <c r="K125" s="77" t="n">
        <v>68174.3</v>
      </c>
      <c r="L125" s="77" t="n">
        <f aca="false">J125-K125</f>
        <v>3588.09</v>
      </c>
      <c r="M125" s="178"/>
      <c r="N125" s="178"/>
      <c r="O125" s="178"/>
      <c r="P125" s="178"/>
      <c r="Q125" s="179"/>
    </row>
    <row r="126" s="4" customFormat="true" ht="34.5" hidden="false" customHeight="true" outlineLevel="0" collapsed="false">
      <c r="A126" s="157" t="n">
        <v>18</v>
      </c>
      <c r="B126" s="145" t="s">
        <v>71</v>
      </c>
      <c r="C126" s="175"/>
      <c r="D126" s="176"/>
      <c r="E126" s="175"/>
      <c r="F126" s="177"/>
      <c r="G126" s="177"/>
      <c r="H126" s="146" t="n">
        <v>0.37</v>
      </c>
      <c r="I126" s="159"/>
      <c r="J126" s="77" t="n">
        <v>8044.94</v>
      </c>
      <c r="K126" s="77" t="n">
        <v>7642.7</v>
      </c>
      <c r="L126" s="77" t="n">
        <f aca="false">J126-K126</f>
        <v>402.24</v>
      </c>
      <c r="M126" s="178"/>
      <c r="N126" s="178"/>
      <c r="O126" s="178"/>
      <c r="P126" s="178"/>
      <c r="Q126" s="179"/>
    </row>
    <row r="127" s="4" customFormat="true" ht="27" hidden="false" customHeight="true" outlineLevel="0" collapsed="false">
      <c r="A127" s="185"/>
      <c r="B127" s="186"/>
      <c r="C127" s="172"/>
      <c r="D127" s="172"/>
      <c r="E127" s="172"/>
      <c r="F127" s="172"/>
      <c r="G127" s="172"/>
      <c r="H127" s="172"/>
      <c r="I127" s="172"/>
      <c r="J127" s="172"/>
      <c r="K127" s="172"/>
      <c r="L127" s="172"/>
      <c r="M127" s="172"/>
      <c r="N127" s="172"/>
      <c r="O127" s="172"/>
      <c r="P127" s="172"/>
      <c r="Q127" s="174"/>
    </row>
    <row r="128" s="4" customFormat="true" ht="18.75" hidden="false" customHeight="false" outlineLevel="0" collapsed="false">
      <c r="A128" s="1"/>
      <c r="B128" s="2"/>
    </row>
    <row r="129" s="4" customFormat="true" ht="18.75" hidden="false" customHeight="false" outlineLevel="0" collapsed="false">
      <c r="A129" s="1"/>
      <c r="B129" s="2"/>
      <c r="X129" s="4" t="s">
        <v>38</v>
      </c>
    </row>
    <row r="130" s="4" customFormat="true" ht="18.75" hidden="false" customHeight="false" outlineLevel="0" collapsed="false">
      <c r="A130" s="1"/>
      <c r="B130" s="2"/>
    </row>
    <row r="131" s="4" customFormat="true" ht="18.75" hidden="false" customHeight="false" outlineLevel="0" collapsed="false">
      <c r="A131" s="1"/>
      <c r="B131" s="2"/>
    </row>
    <row r="132" s="4" customFormat="true" ht="18.75" hidden="false" customHeight="false" outlineLevel="0" collapsed="false">
      <c r="A132" s="1"/>
      <c r="B132" s="2"/>
      <c r="D132" s="4" t="s">
        <v>53</v>
      </c>
    </row>
    <row r="133" s="4" customFormat="true" ht="18.75" hidden="false" customHeight="false" outlineLevel="0" collapsed="false">
      <c r="A133" s="1"/>
      <c r="B133" s="2"/>
      <c r="I133" s="4" t="s">
        <v>53</v>
      </c>
    </row>
    <row r="134" s="4" customFormat="true" ht="18.75" hidden="false" customHeight="false" outlineLevel="0" collapsed="false">
      <c r="A134" s="1"/>
      <c r="B134" s="2"/>
    </row>
    <row r="135" s="4" customFormat="true" ht="18.75" hidden="false" customHeight="false" outlineLevel="0" collapsed="false">
      <c r="A135" s="1"/>
      <c r="B135" s="2"/>
    </row>
    <row r="136" s="4" customFormat="true" ht="18.75" hidden="false" customHeight="false" outlineLevel="0" collapsed="false">
      <c r="A136" s="1"/>
      <c r="B136" s="2"/>
    </row>
    <row r="137" s="4" customFormat="true" ht="18.75" hidden="false" customHeight="false" outlineLevel="0" collapsed="false">
      <c r="A137" s="1"/>
      <c r="B137" s="2"/>
    </row>
    <row r="138" s="4" customFormat="true" ht="18.75" hidden="false" customHeight="false" outlineLevel="0" collapsed="false">
      <c r="A138" s="1"/>
      <c r="B138" s="2"/>
    </row>
  </sheetData>
  <mergeCells count="25"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C6:D6"/>
    <mergeCell ref="E6:E7"/>
    <mergeCell ref="F6:G6"/>
    <mergeCell ref="H6:I6"/>
    <mergeCell ref="J6:J7"/>
    <mergeCell ref="K6:L6"/>
    <mergeCell ref="M6:N6"/>
    <mergeCell ref="O6:O7"/>
    <mergeCell ref="P6:Q6"/>
    <mergeCell ref="R6:S6"/>
    <mergeCell ref="T6:T7"/>
    <mergeCell ref="U6:V6"/>
    <mergeCell ref="A9:Q9"/>
    <mergeCell ref="B10:Q10"/>
    <mergeCell ref="B59:Q59"/>
  </mergeCells>
  <printOptions headings="false" gridLines="false" gridLinesSet="true" horizontalCentered="true" verticalCentered="false"/>
  <pageMargins left="0.590277777777778" right="0.590277777777778" top="0.590277777777778" bottom="0.590277777777778" header="0.196527777777778" footer="0.511811023622047"/>
  <pageSetup paperSize="9" scale="100" fitToWidth="1" fitToHeight="7" pageOrder="downThenOver" orientation="landscape" blackAndWhite="false" draft="false" cellComments="none" firstPageNumber="61" useFirstPageNumber="true" horizontalDpi="300" verticalDpi="300" copies="1"/>
  <headerFooter differentFirst="false" differentOddEven="false">
    <oddHeader>&amp;C&amp;14&amp;P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2020-10-29T15:31:04Z</dcterms:created>
  <dc:creator>Шеховцова</dc:creator>
  <dc:description/>
  <dc:language>ru-RU</dc:language>
  <cp:lastModifiedBy/>
  <cp:lastPrinted>2024-12-24T11:05:13Z</cp:lastPrinted>
  <dcterms:modified xsi:type="dcterms:W3CDTF">2024-12-25T15:42:42Z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