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. Основные положения ГП Уточ" sheetId="1" state="visible" r:id="rId3"/>
    <sheet name="5. Финансиров 12.12.2024 УТОЧ" sheetId="2" state="visible" r:id="rId4"/>
    <sheet name="Лист5" sheetId="3" state="visible" r:id="rId5"/>
  </sheets>
  <externalReferences>
    <externalReference r:id="rId6"/>
  </externalReferences>
  <definedNames>
    <definedName function="false" hidden="false" localSheetId="0" name="_xlnm.Print_Area" vbProcedure="false">'1. Основные положения ГП Уточ'!$A$1:$C$32</definedName>
    <definedName function="false" hidden="false" localSheetId="1" name="_xlnm.Print_Area" vbProcedure="false">'5. Финансиров 12.12.2024 УТОЧ'!$A$9:$O$215</definedName>
    <definedName function="false" hidden="false" localSheetId="1" name="_xlnm.Print_Titles" vbProcedure="false">'5. Финансиров 12.12.2024 УТОЧ'!$57:$59</definedName>
    <definedName function="false" hidden="false" localSheetId="0" name="_ftn2" vbProcedure="false">'1. основные положения гп уточ'!#ref!</definedName>
    <definedName function="false" hidden="false" localSheetId="0" name="_ftn3" vbProcedure="false">'1. основные положения гп уточ'!#ref!</definedName>
    <definedName function="false" hidden="false" localSheetId="0" name="_ftn4" vbProcedure="false">'1. основные положения гп уточ'!#ref!</definedName>
    <definedName function="false" hidden="false" localSheetId="0" name="_ftn5" vbProcedure="false">'1. основные положения гп уточ'!#ref!</definedName>
    <definedName function="false" hidden="false" localSheetId="0" name="_ftnref2" vbProcedure="false">'1. Основные положения ГП Уточ'!$A$6</definedName>
    <definedName function="false" hidden="false" localSheetId="0" name="_ftnref3" vbProcedure="false">'1. Основные положения ГП Уточ'!$A$8</definedName>
    <definedName function="false" hidden="false" localSheetId="0" name="_ftnref4" vbProcedure="false">'1. основные положения гп уточ'!#ref!</definedName>
    <definedName function="false" hidden="false" localSheetId="0" name="_ftnref5" vbProcedure="false">'1. Основные положения ГП Уточ'!$B$15</definedName>
    <definedName function="false" hidden="false" localSheetId="1" name="_bookmark4" vbProcedure="false">'5. финансиров 26.11.2024 уточ'!#ref!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<sst xmlns="http://schemas.openxmlformats.org/spreadsheetml/2006/main" count="420" uniqueCount="203">
  <si>
    <t xml:space="preserve">                                                            Приложение </t>
  </si>
  <si>
    <t xml:space="preserve">                                                                 к постановлению Правительства Белгородской области</t>
  </si>
  <si>
    <t xml:space="preserve">                                                                               от  _______________________ 2024 г.     </t>
  </si>
  <si>
    <t xml:space="preserve">                                                                   № ____________</t>
  </si>
  <si>
    <t xml:space="preserve">                     II.  Паспорт государственной программы Белгородской области «Совершенствование и развитие транспортной системы                                     и дорожной сети Белгородской области» (далее - государственная программа)</t>
  </si>
  <si>
    <t xml:space="preserve">1. Основные положения</t>
  </si>
  <si>
    <t xml:space="preserve">Куратор государственной программы </t>
  </si>
  <si>
    <t xml:space="preserve">Базаров В.В. –  заместитель Губернатора Белгородской области</t>
  </si>
  <si>
    <t xml:space="preserve">Ответственный исполнитель государственной программы </t>
  </si>
  <si>
    <t xml:space="preserve">Евтушенко С.В. –  министр автомобильных дорог и транспорта Белгородской области</t>
  </si>
  <si>
    <t xml:space="preserve">Период реализации государственной программы</t>
  </si>
  <si>
    <t xml:space="preserve">2024 – 2030 годы</t>
  </si>
  <si>
    <t xml:space="preserve">Цель государственной программы</t>
  </si>
  <si>
    <t xml:space="preserve">Обеспечение доли дорожной сети в крупнейших городских агломерациях, соответствующей
нормативным требованиям, на уровне не менее 85 процентов  к 2030 году                                                </t>
  </si>
  <si>
    <t xml:space="preserve">Направления (подпрограммы) государственной программы </t>
  </si>
  <si>
    <t xml:space="preserve">Направление (подпрограмма) не выделяется</t>
  </si>
  <si>
    <t xml:space="preserve">Направление (подпрограмма) N «Наименование»</t>
  </si>
  <si>
    <t xml:space="preserve">Объемы финансового обеспечения за весь период реализации, в том числе по источникам финансирования:</t>
  </si>
  <si>
    <t xml:space="preserve">Источник финансового обеспечения</t>
  </si>
  <si>
    <t xml:space="preserve">Объем финансового обеспечения, тыс. рублей</t>
  </si>
  <si>
    <t xml:space="preserve">ВСЕГО</t>
  </si>
  <si>
    <t xml:space="preserve">Региональный бюджет (всего), из них:</t>
  </si>
  <si>
    <t xml:space="preserve">   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</si>
  <si>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</si>
  <si>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</si>
  <si>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 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</si>
  <si>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</si>
  <si>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</si>
  <si>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</si>
  <si>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</si>
  <si>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Объем налоговых расходов (справочно)</t>
  </si>
  <si>
    <t xml:space="preserve">Связь с национальными целями развития Российской Федерации / государственной программой Российской Федерации</t>
  </si>
  <si>
    <t xml:space="preserve">Национальная цель:  «Комфортная и безопасная среда для жизни»                              </t>
  </si>
  <si>
    <t xml:space="preserve"> </t>
  </si>
  <si>
    <t xml:space="preserve">Показатель: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процентов, опорной сети автомобильных дорог – не менее чем до 85 процентов                        </t>
  </si>
  <si>
    <t xml:space="preserve">Государственная программа Российской Федерации «Развитие транспортной системы», утвержденная постановлением Правительства Российской Федерации от 20 декабря 2017 года № 1596</t>
  </si>
  <si>
    <t xml:space="preserve">Цель: доведение доли автомобильных дорог регионального и межмуниципального значения, соответствущих нормативным требованиям, до 60 процентов  </t>
  </si>
  <si>
    <t xml:space="preserve">Связь с целями развития Белгородской области / стратегическими приоритетами Белгородской области</t>
  </si>
  <si>
    <t xml:space="preserve">Цель стратегического развития Белгородской области: обеспечить справедливые возможности                 и достойную жизнь в лучшем регионе России (обеспечение транспортной доступности на всей территории Белгородской области и повышение уровня безопасности транспортной инфраструктуры)                   </t>
  </si>
  <si>
    <t xml:space="preserve">Показатель: доля протяженности автомобильных дорог общего пользования регионального (межмуниципального) значения, соответствующих нормативным требованиям к транспортно- эксплуатационным показателям, в общей протяженности автомобильных дорог общего пользования регионального или межмуниципального значения</t>
  </si>
  <si>
    <t xml:space="preserve">Приложение </t>
  </si>
  <si>
    <t xml:space="preserve">к постановлению Правительства                                                                             Белгородской области</t>
  </si>
  <si>
    <t xml:space="preserve">от  _______________________ 2024 г.     </t>
  </si>
  <si>
    <t xml:space="preserve"> № ____________</t>
  </si>
  <si>
    <t xml:space="preserve"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– государственная программа)</t>
  </si>
  <si>
    <t xml:space="preserve">5. Финансовое обеспечение государственной программы </t>
  </si>
  <si>
    <t xml:space="preserve">Таблица 1</t>
  </si>
  <si>
    <t xml:space="preserve">№ п/п</t>
  </si>
  <si>
    <t xml:space="preserve">Наименование государственной программы, структурного элемента государственной программы </t>
  </si>
  <si>
    <t xml:space="preserve">Объем финансового обеспечения по годам реализации, тыс. рублей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</si>
  <si>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</si>
  <si>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</si>
  <si>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</si>
  <si>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</si>
  <si>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</si>
  <si>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</si>
  <si>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</si>
  <si>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Всего</t>
  </si>
  <si>
    <t xml:space="preserve">1.</t>
  </si>
  <si>
    <t xml:space="preserve"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</si>
  <si>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 xml:space="preserve">Всего, в том числе:</t>
  </si>
  <si>
    <t xml:space="preserve">1.1.</t>
  </si>
  <si>
    <t xml:space="preserve">Федеральный бюджет </t>
  </si>
  <si>
    <t xml:space="preserve">1.2.</t>
  </si>
  <si>
    <t xml:space="preserve">Областной бюджет</t>
  </si>
  <si>
    <t xml:space="preserve">1.3.</t>
  </si>
  <si>
    <t xml:space="preserve">1.4.</t>
  </si>
  <si>
    <t xml:space="preserve">Общий объем налоговых расходов, предусмотренных в рамках государственной программы (справочно)</t>
  </si>
  <si>
    <t xml:space="preserve">N 1</t>
  </si>
  <si>
    <t xml:space="preserve">Региональный проект                                                                             «Региональная и местная дорожная сеть»</t>
  </si>
  <si>
    <t xml:space="preserve">Бюджет Белгородской области</t>
  </si>
  <si>
    <t xml:space="preserve">N 2</t>
  </si>
  <si>
    <t xml:space="preserve">Региональный проект                                                                             «Общесистемные меры развития дорожного хозяйства»</t>
  </si>
  <si>
    <t xml:space="preserve">2.1.</t>
  </si>
  <si>
    <t xml:space="preserve">2.2.</t>
  </si>
  <si>
    <t xml:space="preserve">2.3.</t>
  </si>
  <si>
    <t xml:space="preserve">N 3</t>
  </si>
  <si>
    <t xml:space="preserve">Региональный проект                                                                             «Безопасность дорожного движения»</t>
  </si>
  <si>
    <t xml:space="preserve">3.1.</t>
  </si>
  <si>
    <t xml:space="preserve">3.2.</t>
  </si>
  <si>
    <t xml:space="preserve">3.3.</t>
  </si>
  <si>
    <t xml:space="preserve">N 4</t>
  </si>
  <si>
    <t xml:space="preserve">Региональный проект «Развитие транспортной инфраструктуры на сельских территориях»</t>
  </si>
  <si>
    <t xml:space="preserve">4.1.</t>
  </si>
  <si>
    <t xml:space="preserve">4.2.</t>
  </si>
  <si>
    <t xml:space="preserve">4.3.</t>
  </si>
  <si>
    <t xml:space="preserve">Региональный проект «Содействие развитию автомобильных дорог регионального, межмуниципального и местного значения»</t>
  </si>
  <si>
    <t xml:space="preserve">N 5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</si>
  <si>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</si>
  <si>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 xml:space="preserve">5.1.</t>
  </si>
  <si>
    <t xml:space="preserve">5.2.</t>
  </si>
  <si>
    <t xml:space="preserve">5.3.</t>
  </si>
  <si>
    <t xml:space="preserve">N 6</t>
  </si>
  <si>
    <t xml:space="preserve">Комплекс процессных мероприятий «Обеспечение сохранности существующей сети автомобильных дорог»</t>
  </si>
  <si>
    <t xml:space="preserve">6.1.</t>
  </si>
  <si>
    <t xml:space="preserve">6.2.</t>
  </si>
  <si>
    <t xml:space="preserve">6.3.</t>
  </si>
  <si>
    <t xml:space="preserve">N 7</t>
  </si>
  <si>
    <t xml:space="preserve">Комплекс процессных мероприятий «Создание условий для организации транспортного обслуживания населения»</t>
  </si>
  <si>
    <t xml:space="preserve">7.1.</t>
  </si>
  <si>
    <t xml:space="preserve">7.2.</t>
  </si>
  <si>
    <t xml:space="preserve">7.3.</t>
  </si>
  <si>
    <t xml:space="preserve">N 8</t>
  </si>
  <si>
    <t xml:space="preserve"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</si>
  <si>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 xml:space="preserve">8.1.</t>
  </si>
  <si>
    <t xml:space="preserve">8.2.</t>
  </si>
  <si>
    <t xml:space="preserve">8.3.</t>
  </si>
  <si>
    <t xml:space="preserve"> №    п/п</t>
  </si>
  <si>
    <t xml:space="preserve">Наименование государственной программы, структурного элемента, источник финансового обеспечения</t>
  </si>
  <si>
    <t xml:space="preserve">Код бюджетной классификации</t>
  </si>
  <si>
    <t xml:space="preserve">Объем финансового обеспечения по годам, тыс. рублей</t>
  </si>
  <si>
    <t xml:space="preserve">ГРБС / Рз / Пр / ЦСР / ВР</t>
  </si>
  <si>
    <t xml:space="preserve">итого</t>
  </si>
  <si>
    <t xml:space="preserve">Государственная программа «Совершенствование и развитие транспортной системы и дорожной сети Белгородской области»</t>
  </si>
  <si>
    <t xml:space="preserve"> 04 09</t>
  </si>
  <si>
    <t xml:space="preserve"> - межбюджетные трансферты местным бюджетам</t>
  </si>
  <si>
    <t xml:space="preserve">Региональный проект «Региональная и местная дорожная сеть», входящий в национальный проект</t>
  </si>
  <si>
    <t xml:space="preserve">10 1 R1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</si>
  <si>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</si>
  <si>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</si>
  <si>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</si>
  <si>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</si>
  <si>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</si>
  <si>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</si>
  <si>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</si>
  <si>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</si>
  <si>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</si>
  <si>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</si>
  <si>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 xml:space="preserve"> трансферты из федерального бюджета (справочно)</t>
  </si>
  <si>
    <t xml:space="preserve">2.</t>
  </si>
  <si>
    <t xml:space="preserve">Региональный проект «Общесистемные меры развития дорожного хозяйства», входящий в национальный проект</t>
  </si>
  <si>
    <t xml:space="preserve">10 1 R2 54180</t>
  </si>
  <si>
    <t xml:space="preserve">10 1 И9 54180</t>
  </si>
  <si>
    <t xml:space="preserve">3.</t>
  </si>
  <si>
    <t xml:space="preserve">Региональный проект «Безопасность дорожного движения», входящий в национальный проект</t>
  </si>
  <si>
    <t xml:space="preserve"> 07 09</t>
  </si>
  <si>
    <t xml:space="preserve">10 1 R3 R0040</t>
  </si>
  <si>
    <t xml:space="preserve">4.</t>
  </si>
  <si>
    <t xml:space="preserve">Региональный проект «Развитие транспортной инфраструктуры на сельских территориях», не входящий в национальный проект</t>
  </si>
  <si>
    <t xml:space="preserve">10 2 01 R3720</t>
  </si>
  <si>
    <t xml:space="preserve">5.</t>
  </si>
  <si>
    <t xml:space="preserve">межбюджетные трансферты местным бюджетам</t>
  </si>
  <si>
    <t xml:space="preserve">межбюджетные трансферты бюджетам территориальных государственных внебюджетных фондов Российской Федерации</t>
  </si>
  <si>
    <t xml:space="preserve">Бюджеты территориальных государственных внебюджетных фондов (бюджеты территориальных фондов обязательного медицинского страхования)</t>
  </si>
  <si>
    <t xml:space="preserve">Консолидированные бюджеты муниципальных образований, из них:</t>
  </si>
  <si>
    <t xml:space="preserve">межбюджетные трансферты бюджету субъекта Российской Федерации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</si>
  <si>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и микрорайонов массовой жилищной застройки»</t>
  </si>
  <si>
    <t xml:space="preserve">10 3 01 </t>
  </si>
  <si>
    <t xml:space="preserve">10 3 01 40380</t>
  </si>
  <si>
    <t xml:space="preserve">200; 400; 800</t>
  </si>
  <si>
    <t xml:space="preserve">10 3 01 72130</t>
  </si>
  <si>
    <t xml:space="preserve">10 3 01 9Д010</t>
  </si>
  <si>
    <t xml:space="preserve">10 3 01 9Д020</t>
  </si>
  <si>
    <t xml:space="preserve">10 3 01 9Д030</t>
  </si>
  <si>
    <t xml:space="preserve">10 3 01 9Д040</t>
  </si>
  <si>
    <t xml:space="preserve">10 3 01 9Д050</t>
  </si>
  <si>
    <t xml:space="preserve">6.</t>
  </si>
  <si>
    <t xml:space="preserve">Комплекс процессных мероприятий  «Обеспечение сохранности существующей сети автомобильных дорог и безопасности дорожного движения»</t>
  </si>
  <si>
    <t xml:space="preserve">10 4 01 </t>
  </si>
  <si>
    <t xml:space="preserve">10 4 01 20570</t>
  </si>
  <si>
    <t xml:space="preserve">200; 800</t>
  </si>
  <si>
    <t xml:space="preserve">10 4 01 20360</t>
  </si>
  <si>
    <t xml:space="preserve">200; 600</t>
  </si>
  <si>
    <t xml:space="preserve">10 4 01 72140</t>
  </si>
  <si>
    <t xml:space="preserve">10 4 01 20580</t>
  </si>
  <si>
    <t xml:space="preserve">10 4 01 9Д060</t>
  </si>
  <si>
    <t xml:space="preserve">10 4 01 9Д070</t>
  </si>
  <si>
    <t xml:space="preserve">10 4 01 9Д410</t>
  </si>
  <si>
    <t xml:space="preserve">10 4 01 9Д080</t>
  </si>
  <si>
    <t xml:space="preserve">10 4 01 9Д090</t>
  </si>
  <si>
    <t xml:space="preserve">10 4 01 9Д100</t>
  </si>
  <si>
    <t xml:space="preserve">10 3 01 9Д090</t>
  </si>
  <si>
    <t xml:space="preserve">10 4 01 9Д110</t>
  </si>
  <si>
    <t xml:space="preserve">10 4 01 9Д120</t>
  </si>
  <si>
    <t xml:space="preserve">10 4 01 9Д130</t>
  </si>
  <si>
    <t xml:space="preserve">7.</t>
  </si>
  <si>
    <t xml:space="preserve">04 08, 10 03</t>
  </si>
  <si>
    <t xml:space="preserve">10 4 02 </t>
  </si>
  <si>
    <t xml:space="preserve">04 08</t>
  </si>
  <si>
    <t xml:space="preserve">10 4 02 73810</t>
  </si>
  <si>
    <t xml:space="preserve">10 4 02 73830</t>
  </si>
  <si>
    <t xml:space="preserve">10 03</t>
  </si>
  <si>
    <t xml:space="preserve">10 4 02 73850</t>
  </si>
  <si>
    <t xml:space="preserve">10 4 02 73860</t>
  </si>
  <si>
    <t xml:space="preserve">10 4 02 21340 </t>
  </si>
  <si>
    <t xml:space="preserve">10 4 02 2144Ф </t>
  </si>
  <si>
    <t xml:space="preserve">10 4 02 97001</t>
  </si>
  <si>
    <t xml:space="preserve">10 4 02 60420</t>
  </si>
  <si>
    <t xml:space="preserve">10 4 02 60430</t>
  </si>
  <si>
    <t xml:space="preserve">10 4 02 60520</t>
  </si>
  <si>
    <t xml:space="preserve">10 4 02 60480</t>
  </si>
  <si>
    <t xml:space="preserve">10 4 02 60440</t>
  </si>
  <si>
    <t xml:space="preserve">8.</t>
  </si>
  <si>
    <t xml:space="preserve">04 08, 04 09</t>
  </si>
  <si>
    <t xml:space="preserve">10 4 03 </t>
  </si>
  <si>
    <t xml:space="preserve">10 4 03 00190</t>
  </si>
  <si>
    <t xml:space="preserve">100,200,   800</t>
  </si>
  <si>
    <t xml:space="preserve">04 09</t>
  </si>
  <si>
    <t xml:space="preserve">10 4 03 00590</t>
  </si>
  <si>
    <t xml:space="preserve">100,200,   300,800</t>
  </si>
  <si>
    <t xml:space="preserve">10 4 03 9Д610</t>
  </si>
  <si>
    <t xml:space="preserve">Министр автомобильных дорог и транспорта Белгородской области</t>
  </si>
  <si>
    <t xml:space="preserve">С. Евтушенко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</si>
</sst>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"/>
    <numFmt numFmtId="166" formatCode="0.0"/>
    <numFmt numFmtId="167" formatCode="#,##0"/>
    <numFmt numFmtId="168" formatCode="#,##0.00"/>
    <numFmt numFmtId="169" formatCode="@"/>
  </numFmts>
  <fonts count="20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1"/>
    </font>
    <font>
      <u val="single"/>
      <sz val="11"/>
      <color theme="1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"/>
      <family val="0"/>
      <charset val="1"/>
    </font>
    <font>
      <sz val="12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3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5" fontId="8" fillId="0" borderId="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4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1"/>
    <cellStyle name="Гиперссылка 2 2" xfId="22"/>
    <cellStyle name="Гиперссылка 2 3" xfId="23"/>
    <cellStyle name="Обычный 2" xfId="24"/>
    <cellStyle name="Обычный 2 2" xfId="25"/>
    <cellStyle name="Обычный 2 3" xfId="26"/>
    <cellStyle name="Обычный 3" xfId="27"/>
    <cellStyle name="Стиль 1" xfId="28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&#1053;&#1054;&#1042;&#1040;&#1071;%20&#1043;&#1055;%20&#1074;&#1085;&#1077;&#1089;&#1077;&#1085;&#1077;&#1085;&#1080;&#1077;%20&#1080;&#1079;&#1084;&#1077;&#1085;&#1077;&#1085;&#1080;&#1081;%20&#1074;%20&#8470;%20730-&#1087;&#1087;/&#1053;&#1086;&#1074;&#1086;&#1077;%20&#1087;&#1086;&#1089;&#1090;&#1072;&#1085;&#1086;&#1074;&#1083;&#1077;&#1085;&#1080;&#1077;%20&#1084;&#1072;&#1088;&#1090;%20-%20&#1072;&#1087;&#1088;&#1077;&#1083;&#1100;%202024%20&#1075;&#1086;&#1076;%20-%20&#1074;%20&#1087;&#1088;&#1086;&#1090;&#1086;&#1082;&#1086;&#1083;&#1100;&#1085;&#1099;&#1081;%20(&#8470;%20173-&#1087;&#1087;%20&#1086;&#1090;%2029.04.2024)/2.%20&#1043;&#1054;&#1057;&#1055;&#1056;&#1054;&#1043;&#1056;&#1040;&#1052;&#1052;&#1040;%20&#1059;&#1058;&#1054;&#1063;%20(&#1089;&#1090;&#1088;%207-13)%20-1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 Показатели ГП УТОЧ"/>
      <sheetName val="3. Показатели ГП_по месяцам"/>
      <sheetName val="5. Финансовое обеспечение ГП"/>
    </sheetNames>
    <sheetDataSet>
      <sheetData sheetId="0"/>
      <sheetData sheetId="1"/>
      <sheetData sheetId="2">
        <row r="56">
          <cell r="H56">
            <v>13127435.836</v>
          </cell>
          <cell r="I56">
            <v>15532607.2</v>
          </cell>
          <cell r="J56">
            <v>16011444.7</v>
          </cell>
          <cell r="K56">
            <v>16128852.992</v>
          </cell>
          <cell r="L56">
            <v>16850008.36768</v>
          </cell>
          <cell r="M56">
            <v>17855401.4383872</v>
          </cell>
          <cell r="N56">
            <v>18202391.8119227</v>
          </cell>
          <cell r="O56">
            <v>113708142.34599</v>
          </cell>
        </row>
      </sheetData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I37"/>
  <sheetViews>
    <sheetView showFormulas="false" showGridLines="true" showRowColHeaders="true" showZeros="true" rightToLeft="false" tabSelected="false" showOutlineSymbols="true" defaultGridColor="true" view="pageBreakPreview" topLeftCell="A13" colorId="64" zoomScale="80" zoomScaleNormal="100" zoomScalePageLayoutView="80" workbookViewId="0">
      <selection pane="topLeft" activeCell="Q25" activeCellId="0" sqref="Q25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56.86"/>
    <col collapsed="false" customWidth="true" hidden="false" outlineLevel="0" max="2" min="2" style="1" width="69.84"/>
    <col collapsed="false" customWidth="true" hidden="false" outlineLevel="0" max="3" min="3" style="1" width="26.42"/>
    <col collapsed="false" customWidth="false" hidden="false" outlineLevel="0" max="16384" min="4" style="1" width="9.14"/>
  </cols>
  <sheetData>
    <row r="1" customFormat="false" ht="26.25" hidden="false" customHeight="true" outlineLevel="0" collapsed="false">
      <c r="A1" s="2"/>
      <c r="B1" s="3" t="s">
        <v>0</v>
      </c>
      <c r="C1" s="3"/>
    </row>
    <row r="2" customFormat="false" ht="23.25" hidden="false" customHeight="true" outlineLevel="0" collapsed="false">
      <c r="A2" s="2"/>
      <c r="B2" s="3" t="s">
        <v>1</v>
      </c>
      <c r="C2" s="3"/>
    </row>
    <row r="3" customFormat="false" ht="31.5" hidden="false" customHeight="true" outlineLevel="0" collapsed="false">
      <c r="A3" s="2"/>
      <c r="B3" s="3" t="s">
        <v>2</v>
      </c>
      <c r="C3" s="3"/>
    </row>
    <row r="4" customFormat="false" ht="30" hidden="false" customHeight="true" outlineLevel="0" collapsed="false">
      <c r="A4" s="2"/>
      <c r="B4" s="3" t="s">
        <v>3</v>
      </c>
      <c r="C4" s="3"/>
    </row>
    <row r="5" customFormat="false" ht="21.75" hidden="false" customHeight="true" outlineLevel="0" collapsed="false">
      <c r="A5" s="2"/>
      <c r="B5" s="4"/>
      <c r="C5" s="4"/>
    </row>
    <row r="6" customFormat="false" ht="36.75" hidden="false" customHeight="true" outlineLevel="0" collapsed="false">
      <c r="A6" s="5" t="s">
        <v>4</v>
      </c>
      <c r="B6" s="5"/>
      <c r="C6" s="5"/>
    </row>
    <row r="7" customFormat="false" ht="12" hidden="false" customHeight="true" outlineLevel="0" collapsed="false">
      <c r="A7" s="6"/>
      <c r="B7" s="6"/>
      <c r="C7" s="6"/>
    </row>
    <row r="8" customFormat="false" ht="18.75" hidden="false" customHeight="true" outlineLevel="0" collapsed="false">
      <c r="A8" s="7" t="s">
        <v>5</v>
      </c>
      <c r="B8" s="7"/>
      <c r="C8" s="7"/>
    </row>
    <row r="9" customFormat="false" ht="16.5" hidden="false" customHeight="true" outlineLevel="0" collapsed="false">
      <c r="A9" s="8"/>
      <c r="B9" s="8"/>
      <c r="C9" s="8"/>
    </row>
    <row r="10" customFormat="false" ht="19.5" hidden="false" customHeight="true" outlineLevel="0" collapsed="false">
      <c r="A10" s="9" t="s">
        <v>6</v>
      </c>
      <c r="B10" s="10" t="s">
        <v>7</v>
      </c>
      <c r="C10" s="10"/>
    </row>
    <row r="11" customFormat="false" ht="34.5" hidden="false" customHeight="true" outlineLevel="0" collapsed="false">
      <c r="A11" s="9" t="s">
        <v>8</v>
      </c>
      <c r="B11" s="10" t="s">
        <v>9</v>
      </c>
      <c r="C11" s="10"/>
    </row>
    <row r="12" customFormat="false" ht="15.75" hidden="false" customHeight="true" outlineLevel="0" collapsed="false">
      <c r="A12" s="9" t="s">
        <v>10</v>
      </c>
      <c r="B12" s="10" t="s">
        <v>11</v>
      </c>
      <c r="C12" s="10"/>
    </row>
    <row r="13" customFormat="false" ht="31.5" hidden="false" customHeight="true" outlineLevel="0" collapsed="false">
      <c r="A13" s="9" t="s">
        <v>12</v>
      </c>
      <c r="B13" s="11" t="s">
        <v>13</v>
      </c>
      <c r="C13" s="11"/>
    </row>
    <row r="14" customFormat="false" ht="32.25" hidden="false" customHeight="true" outlineLevel="0" collapsed="false">
      <c r="A14" s="9" t="s">
        <v>14</v>
      </c>
      <c r="B14" s="12" t="s">
        <v>15</v>
      </c>
      <c r="C14" s="12"/>
    </row>
    <row r="15" customFormat="false" ht="29.25" hidden="true" customHeight="true" outlineLevel="0" collapsed="false">
      <c r="A15" s="9"/>
      <c r="B15" s="12" t="s">
        <v>16</v>
      </c>
      <c r="C15" s="12"/>
    </row>
    <row r="16" customFormat="false" ht="37.5" hidden="false" customHeight="true" outlineLevel="0" collapsed="false">
      <c r="A16" s="10" t="s">
        <v>17</v>
      </c>
      <c r="B16" s="13" t="s">
        <v>18</v>
      </c>
      <c r="C16" s="13" t="s">
        <v>19</v>
      </c>
    </row>
    <row r="17" customFormat="false" ht="23.25" hidden="false" customHeight="true" outlineLevel="0" collapsed="false">
      <c r="A17" s="10"/>
      <c r="B17" s="10" t="s">
        <v>20</v>
      </c>
      <c r="C17" s="14" t="n">
        <f aca="false">'5. Финансиров 12.12.2024 УТОЧ'!O61</f>
        <v>118672260.969584</v>
      </c>
    </row>
    <row r="18" customFormat="false" ht="19.5" hidden="false" customHeight="true" outlineLevel="0" collapsed="false">
      <c r="A18" s="10"/>
      <c r="B18" s="9" t="s">
        <v>21</v>
      </c>
      <c r="C18" s="14" t="n">
        <f aca="false">'5. Финансиров 12.12.2024 УТОЧ'!O62</f>
        <v>118176639.275584</v>
      </c>
      <c r="F18" s="1" t="s">
        <v>22</v>
      </c>
    </row>
    <row r="19" customFormat="false" ht="25.5" hidden="false" customHeight="true" outlineLevel="0" collapsed="false">
      <c r="A19" s="10"/>
      <c r="B19" s="9" t="s">
        <v>23</v>
      </c>
      <c r="C19" s="14" t="n">
        <f aca="false">'5. Финансиров 12.12.2024 УТОЧ'!O63</f>
        <v>12996146.1</v>
      </c>
    </row>
    <row r="20" customFormat="false" ht="36.75" hidden="false" customHeight="true" outlineLevel="0" collapsed="false">
      <c r="A20" s="10"/>
      <c r="B20" s="9" t="s">
        <v>24</v>
      </c>
      <c r="C20" s="14"/>
    </row>
    <row r="21" customFormat="false" ht="19.5" hidden="false" customHeight="true" outlineLevel="0" collapsed="false">
      <c r="A21" s="10"/>
      <c r="B21" s="15" t="s">
        <v>25</v>
      </c>
      <c r="C21" s="14" t="n">
        <f aca="false">'5. Финансиров 12.12.2024 УТОЧ'!O65</f>
        <v>9751016.1</v>
      </c>
    </row>
    <row r="22" customFormat="false" ht="57.8" hidden="false" customHeight="true" outlineLevel="0" collapsed="false">
      <c r="A22" s="10"/>
      <c r="B22" s="9" t="s">
        <v>26</v>
      </c>
      <c r="C22" s="14"/>
    </row>
    <row r="23" customFormat="false" ht="48.75" hidden="false" customHeight="true" outlineLevel="0" collapsed="false">
      <c r="A23" s="10"/>
      <c r="B23" s="9" t="s">
        <v>27</v>
      </c>
      <c r="C23" s="14"/>
    </row>
    <row r="24" customFormat="false" ht="22.5" hidden="false" customHeight="true" outlineLevel="0" collapsed="false">
      <c r="A24" s="10"/>
      <c r="B24" s="9" t="s">
        <v>28</v>
      </c>
      <c r="C24" s="16" t="n">
        <f aca="false">'5. Финансиров 12.12.2024 УТОЧ'!O68</f>
        <v>480429.594</v>
      </c>
    </row>
    <row r="25" customFormat="false" ht="22.5" hidden="false" customHeight="true" outlineLevel="0" collapsed="false">
      <c r="A25" s="10"/>
      <c r="B25" s="9" t="s">
        <v>29</v>
      </c>
      <c r="C25" s="14" t="n">
        <f aca="false">'5. Финансиров 12.12.2024 УТОЧ'!O69</f>
        <v>15192.1</v>
      </c>
    </row>
    <row r="26" customFormat="false" ht="24" hidden="false" customHeight="true" outlineLevel="0" collapsed="false">
      <c r="A26" s="10"/>
      <c r="B26" s="9" t="s">
        <v>30</v>
      </c>
      <c r="C26" s="14"/>
    </row>
    <row r="27" customFormat="false" ht="24.75" hidden="false" customHeight="true" outlineLevel="0" collapsed="false">
      <c r="A27" s="9" t="s">
        <v>31</v>
      </c>
      <c r="B27" s="12" t="s">
        <v>32</v>
      </c>
      <c r="C27" s="12"/>
      <c r="I27" s="1" t="s">
        <v>33</v>
      </c>
    </row>
    <row r="28" customFormat="false" ht="55" hidden="false" customHeight="true" outlineLevel="0" collapsed="false">
      <c r="A28" s="9"/>
      <c r="B28" s="17" t="s">
        <v>34</v>
      </c>
      <c r="C28" s="17"/>
    </row>
    <row r="29" customFormat="false" ht="44.75" hidden="false" customHeight="true" outlineLevel="0" collapsed="false">
      <c r="A29" s="9"/>
      <c r="B29" s="12" t="s">
        <v>35</v>
      </c>
      <c r="C29" s="12"/>
    </row>
    <row r="30" customFormat="false" ht="48.5" hidden="false" customHeight="true" outlineLevel="0" collapsed="false">
      <c r="A30" s="9"/>
      <c r="B30" s="17" t="s">
        <v>36</v>
      </c>
      <c r="C30" s="17"/>
    </row>
    <row r="31" customFormat="false" ht="69" hidden="false" customHeight="true" outlineLevel="0" collapsed="false">
      <c r="A31" s="10" t="s">
        <v>37</v>
      </c>
      <c r="B31" s="11" t="s">
        <v>38</v>
      </c>
      <c r="C31" s="11"/>
    </row>
    <row r="32" customFormat="false" ht="76.5" hidden="false" customHeight="true" outlineLevel="0" collapsed="false">
      <c r="A32" s="10"/>
      <c r="B32" s="12" t="s">
        <v>39</v>
      </c>
      <c r="C32" s="12"/>
    </row>
    <row r="34" customFormat="false" ht="225" hidden="false" customHeight="true" outlineLevel="0" collapsed="false"/>
    <row r="37" customFormat="false" ht="36" hidden="false" customHeight="true" outlineLevel="0" collapsed="false"/>
  </sheetData>
  <mergeCells count="23">
    <mergeCell ref="B1:C1"/>
    <mergeCell ref="B2:C2"/>
    <mergeCell ref="B3:C3"/>
    <mergeCell ref="B4:C4"/>
    <mergeCell ref="A6:C6"/>
    <mergeCell ref="A8:C8"/>
    <mergeCell ref="B10:C10"/>
    <mergeCell ref="B11:C11"/>
    <mergeCell ref="B12:C12"/>
    <mergeCell ref="B13:C13"/>
    <mergeCell ref="A14:A15"/>
    <mergeCell ref="B14:C14"/>
    <mergeCell ref="B15:C15"/>
    <mergeCell ref="A16:A22"/>
    <mergeCell ref="A23:A26"/>
    <mergeCell ref="A27:A30"/>
    <mergeCell ref="B27:C27"/>
    <mergeCell ref="B28:C28"/>
    <mergeCell ref="B29:C29"/>
    <mergeCell ref="B30:C30"/>
    <mergeCell ref="A31:A32"/>
    <mergeCell ref="B31:C31"/>
    <mergeCell ref="B32:C32"/>
  </mergeCells>
  <printOptions headings="false" gridLines="false" gridLinesSet="true" horizontalCentered="true" verticalCentered="false"/>
  <pageMargins left="0.39375" right="0.39375" top="0.511111111111111" bottom="0.39375" header="0.315277777777778" footer="0.511811023622047"/>
  <pageSetup paperSize="9" scale="90" fitToWidth="1" fitToHeight="1" pageOrder="downThenOver" orientation="landscape" blackAndWhite="false" draft="false" cellComments="none" firstPageNumber="3" useFirstPageNumber="tru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X221"/>
  <sheetViews>
    <sheetView showFormulas="false" showGridLines="true" showRowColHeaders="true" showZeros="true" rightToLeft="false" tabSelected="true" showOutlineSymbols="true" defaultGridColor="true" view="pageBreakPreview" topLeftCell="A9" colorId="64" zoomScale="70" zoomScaleNormal="100" zoomScalePageLayoutView="70" workbookViewId="0">
      <pane xSplit="3" ySplit="53" topLeftCell="D62" activePane="bottomRight" state="frozen"/>
      <selection pane="topLeft" activeCell="A9" activeCellId="0" sqref="A9"/>
      <selection pane="topRight" activeCell="D9" activeCellId="0" sqref="D9"/>
      <selection pane="bottomLeft" activeCell="A62" activeCellId="0" sqref="A62"/>
      <selection pane="bottomRight" activeCell="S184" activeCellId="0" sqref="S184"/>
    </sheetView>
  </sheetViews>
  <sheetFormatPr defaultColWidth="9.1484375" defaultRowHeight="15.75" zeroHeight="false" outlineLevelRow="0" outlineLevelCol="0"/>
  <cols>
    <col collapsed="false" customWidth="true" hidden="false" outlineLevel="0" max="1" min="1" style="18" width="7.16"/>
    <col collapsed="false" customWidth="true" hidden="true" outlineLevel="0" max="2" min="2" style="18" width="53"/>
    <col collapsed="false" customWidth="true" hidden="false" outlineLevel="0" max="3" min="3" style="18" width="64.97"/>
    <col collapsed="false" customWidth="true" hidden="false" outlineLevel="0" max="4" min="4" style="18" width="7.75"/>
    <col collapsed="false" customWidth="true" hidden="false" outlineLevel="0" max="5" min="5" style="18" width="7.95"/>
    <col collapsed="false" customWidth="true" hidden="false" outlineLevel="0" max="6" min="6" style="18" width="16.29"/>
    <col collapsed="false" customWidth="true" hidden="false" outlineLevel="0" max="7" min="7" style="18" width="9.53"/>
    <col collapsed="false" customWidth="true" hidden="false" outlineLevel="0" max="8" min="8" style="18" width="14.31"/>
    <col collapsed="false" customWidth="true" hidden="false" outlineLevel="0" max="9" min="9" style="18" width="13.86"/>
    <col collapsed="false" customWidth="true" hidden="false" outlineLevel="0" max="10" min="10" style="18" width="13.5"/>
    <col collapsed="false" customWidth="true" hidden="false" outlineLevel="0" max="11" min="11" style="18" width="14.7"/>
    <col collapsed="false" customWidth="true" hidden="false" outlineLevel="0" max="12" min="12" style="18" width="13.11"/>
    <col collapsed="false" customWidth="true" hidden="false" outlineLevel="0" max="13" min="13" style="18" width="14.29"/>
    <col collapsed="false" customWidth="true" hidden="false" outlineLevel="0" max="15" min="14" style="18" width="14.51"/>
    <col collapsed="false" customWidth="true" hidden="true" outlineLevel="0" max="16" min="16" style="18" width="11.53"/>
    <col collapsed="false" customWidth="true" hidden="false" outlineLevel="0" max="17" min="17" style="18" width="15.29"/>
    <col collapsed="false" customWidth="true" hidden="false" outlineLevel="0" max="18" min="18" style="18" width="26.42"/>
    <col collapsed="false" customWidth="true" hidden="false" outlineLevel="0" max="19" min="19" style="18" width="14"/>
    <col collapsed="false" customWidth="true" hidden="false" outlineLevel="0" max="20" min="20" style="18" width="12.57"/>
    <col collapsed="false" customWidth="true" hidden="false" outlineLevel="0" max="21" min="21" style="18" width="13"/>
    <col collapsed="false" customWidth="true" hidden="false" outlineLevel="0" max="22" min="22" style="18" width="13.15"/>
    <col collapsed="false" customWidth="true" hidden="false" outlineLevel="0" max="23" min="23" style="18" width="14.71"/>
    <col collapsed="false" customWidth="true" hidden="false" outlineLevel="0" max="24" min="24" style="18" width="15"/>
    <col collapsed="false" customWidth="false" hidden="false" outlineLevel="0" max="16384" min="25" style="18" width="9.14"/>
  </cols>
  <sheetData>
    <row r="1" customFormat="false" ht="15.75" hidden="true" customHeight="false" outlineLevel="0" collapsed="false">
      <c r="A1" s="19" t="str">
        <f aca="false">HYPERLINK("#Оглавление!A1","Назад в оглавление")</f>
        <v>Назад в оглавление</v>
      </c>
    </row>
    <row r="2" customFormat="false" ht="19.5" hidden="true" customHeight="true" outlineLevel="0" collapsed="false">
      <c r="A2" s="19"/>
      <c r="K2" s="20" t="s">
        <v>40</v>
      </c>
      <c r="L2" s="20"/>
      <c r="M2" s="20"/>
      <c r="N2" s="20"/>
      <c r="O2" s="20"/>
    </row>
    <row r="3" customFormat="false" ht="48.75" hidden="true" customHeight="true" outlineLevel="0" collapsed="false">
      <c r="A3" s="19"/>
      <c r="K3" s="21" t="s">
        <v>41</v>
      </c>
      <c r="L3" s="21"/>
      <c r="M3" s="21"/>
      <c r="N3" s="21"/>
      <c r="O3" s="21"/>
    </row>
    <row r="4" customFormat="false" ht="24.75" hidden="true" customHeight="true" outlineLevel="0" collapsed="false">
      <c r="A4" s="19"/>
      <c r="K4" s="20" t="s">
        <v>42</v>
      </c>
      <c r="L4" s="20"/>
      <c r="M4" s="20"/>
      <c r="N4" s="20"/>
      <c r="O4" s="20"/>
    </row>
    <row r="5" customFormat="false" ht="30.75" hidden="true" customHeight="true" outlineLevel="0" collapsed="false">
      <c r="A5" s="19"/>
      <c r="K5" s="20" t="s">
        <v>43</v>
      </c>
      <c r="L5" s="20"/>
      <c r="M5" s="20"/>
      <c r="N5" s="20"/>
      <c r="O5" s="20"/>
    </row>
    <row r="6" customFormat="false" ht="15.75" hidden="true" customHeight="false" outlineLevel="0" collapsed="false">
      <c r="A6" s="19"/>
    </row>
    <row r="7" customFormat="false" ht="53.25" hidden="true" customHeight="true" outlineLevel="0" collapsed="false">
      <c r="A7" s="22" t="s">
        <v>44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customFormat="false" ht="24.75" hidden="true" customHeight="true" outlineLevel="0" collapsed="false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customFormat="false" ht="21.75" hidden="false" customHeight="true" outlineLevel="0" collapsed="false">
      <c r="A9" s="23" t="s">
        <v>45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customFormat="false" ht="15.75" hidden="true" customHeight="false" outlineLevel="0" collapsed="false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 t="s">
        <v>46</v>
      </c>
    </row>
    <row r="11" customFormat="false" ht="32.25" hidden="true" customHeight="true" outlineLevel="0" collapsed="false">
      <c r="A11" s="13" t="s">
        <v>47</v>
      </c>
      <c r="B11" s="13" t="s">
        <v>48</v>
      </c>
      <c r="C11" s="26" t="s">
        <v>18</v>
      </c>
      <c r="D11" s="26"/>
      <c r="E11" s="26"/>
      <c r="F11" s="26"/>
      <c r="G11" s="26"/>
      <c r="H11" s="13" t="s">
        <v>49</v>
      </c>
      <c r="I11" s="13"/>
      <c r="J11" s="13"/>
      <c r="K11" s="13"/>
      <c r="L11" s="13"/>
      <c r="M11" s="13"/>
      <c r="N11" s="13"/>
      <c r="O11" s="13"/>
    </row>
    <row r="12" customFormat="false" ht="19.5" hidden="true" customHeight="true" outlineLevel="0" collapsed="false">
      <c r="A12" s="13"/>
      <c r="B12" s="13"/>
      <c r="C12" s="26"/>
      <c r="D12" s="26"/>
      <c r="E12" s="26"/>
      <c r="F12" s="26"/>
      <c r="G12" s="26"/>
      <c r="H12" s="13" t="s">
        <v>50</v>
      </c>
      <c r="I12" s="13" t="s">
        <v>51</v>
      </c>
      <c r="J12" s="13" t="s">
        <v>52</v>
      </c>
      <c r="K12" s="13" t="s">
        <v>53</v>
      </c>
      <c r="L12" s="13" t="s">
        <v>54</v>
      </c>
      <c r="M12" s="13" t="s">
        <v>55</v>
      </c>
      <c r="N12" s="13" t="s">
        <v>56</v>
      </c>
      <c r="O12" s="13" t="s">
        <v>57</v>
      </c>
    </row>
    <row r="13" customFormat="false" ht="15.75" hidden="true" customHeight="false" outlineLevel="0" collapsed="false">
      <c r="A13" s="27" t="n">
        <v>1</v>
      </c>
      <c r="B13" s="27" t="n">
        <v>2</v>
      </c>
      <c r="C13" s="27" t="n">
        <v>3</v>
      </c>
      <c r="D13" s="27"/>
      <c r="E13" s="27"/>
      <c r="F13" s="27"/>
      <c r="G13" s="27"/>
      <c r="H13" s="27" t="n">
        <v>4</v>
      </c>
      <c r="I13" s="27" t="n">
        <v>5</v>
      </c>
      <c r="J13" s="27" t="n">
        <v>6</v>
      </c>
      <c r="K13" s="27" t="n">
        <v>7</v>
      </c>
      <c r="L13" s="27" t="n">
        <v>8</v>
      </c>
      <c r="M13" s="27" t="n">
        <v>9</v>
      </c>
      <c r="N13" s="27" t="n">
        <v>10</v>
      </c>
      <c r="O13" s="27" t="n">
        <v>11</v>
      </c>
    </row>
    <row r="14" customFormat="false" ht="24" hidden="true" customHeight="true" outlineLevel="0" collapsed="false">
      <c r="A14" s="17" t="s">
        <v>58</v>
      </c>
      <c r="B14" s="9" t="s">
        <v>59</v>
      </c>
      <c r="C14" s="17" t="s">
        <v>60</v>
      </c>
      <c r="D14" s="17"/>
      <c r="E14" s="17"/>
      <c r="F14" s="17"/>
      <c r="G14" s="17"/>
      <c r="H14" s="14" t="n">
        <f aca="false">H19+H23+H27+H31+H35+H39+H43+H47+H51</f>
        <v>13730036</v>
      </c>
      <c r="I14" s="14" t="n">
        <f aca="false">I19+I23+I27+I31+I35+I39+I43+I47+I51</f>
        <v>14980954.8</v>
      </c>
      <c r="J14" s="14" t="n">
        <f aca="false">J19+J23+J27+J31+J35+J39+J43+J47+J51</f>
        <v>15011989.8</v>
      </c>
      <c r="K14" s="14" t="n">
        <f aca="false">K19+K23+K27+K31+K35+K39+K43+K47+K51</f>
        <v>16392115.9</v>
      </c>
      <c r="L14" s="14" t="n">
        <f aca="false">L19+L23+L27+L31+L35+L39+L43+L47+L51</f>
        <v>17913964.5</v>
      </c>
      <c r="M14" s="14" t="n">
        <f aca="false">M19+M23+M27+M31+M35+M39+M43+M47+M51</f>
        <v>17610107.6</v>
      </c>
      <c r="N14" s="14" t="n">
        <f aca="false">N19+N23+N27+N31+N35+N39+N43+N47+N51</f>
        <v>18467118.8</v>
      </c>
      <c r="O14" s="14" t="n">
        <f aca="false">SUM(H14:N14)</f>
        <v>114106287.4</v>
      </c>
    </row>
    <row r="15" customFormat="false" ht="21" hidden="true" customHeight="true" outlineLevel="0" collapsed="false">
      <c r="A15" s="17" t="s">
        <v>61</v>
      </c>
      <c r="B15" s="9"/>
      <c r="C15" s="17" t="s">
        <v>62</v>
      </c>
      <c r="D15" s="17"/>
      <c r="E15" s="17"/>
      <c r="F15" s="17"/>
      <c r="G15" s="17"/>
      <c r="H15" s="14" t="n">
        <f aca="false">H20+H24+H28+H32+H36+H40+H44+H48+H52</f>
        <v>1850747.4</v>
      </c>
      <c r="I15" s="14" t="n">
        <f aca="false">I20+I24+I28+I32+I36+I40+I44+I48+I52</f>
        <v>2703755.1</v>
      </c>
      <c r="J15" s="14" t="n">
        <f aca="false">J20+J24+J28+J32+J36+J40+J44+J48+J52</f>
        <v>0</v>
      </c>
      <c r="K15" s="14" t="n">
        <f aca="false">K20+K24+K28+K32+K36+K40+K44+K48+K52</f>
        <v>1067524</v>
      </c>
      <c r="L15" s="14" t="n">
        <f aca="false">L20+L24+L28+L32+L36+L40+L44+L48+L52</f>
        <v>2287340</v>
      </c>
      <c r="M15" s="14" t="n">
        <f aca="false">M20+M24+M28+M32+M36+M40+M44+M48+M52</f>
        <v>1480000</v>
      </c>
      <c r="N15" s="14" t="n">
        <f aca="false">N20+N24+N28+N32+N36+N40+N44+N48+N52</f>
        <v>1778445.7</v>
      </c>
      <c r="O15" s="14" t="n">
        <f aca="false">SUM(H15:N15)</f>
        <v>11167812.2</v>
      </c>
    </row>
    <row r="16" customFormat="false" ht="20.25" hidden="true" customHeight="true" outlineLevel="0" collapsed="false">
      <c r="A16" s="17" t="s">
        <v>63</v>
      </c>
      <c r="B16" s="9"/>
      <c r="C16" s="17" t="s">
        <v>64</v>
      </c>
      <c r="D16" s="17"/>
      <c r="E16" s="17"/>
      <c r="F16" s="17"/>
      <c r="G16" s="17"/>
      <c r="H16" s="14" t="n">
        <f aca="false">H21+H25+H29+H33+H37+H41+H45+H49+H53</f>
        <v>11772619.3</v>
      </c>
      <c r="I16" s="14" t="n">
        <f aca="false">I21+I25+I29+I33+I37+I41+I45+I49+I53</f>
        <v>12269788.8</v>
      </c>
      <c r="J16" s="14" t="n">
        <f aca="false">J21+J25+J29+J33+J37+J41+J45+J49+J53</f>
        <v>15010092.8</v>
      </c>
      <c r="K16" s="14" t="n">
        <f aca="false">K21+K25+K29+K33+K37+K41+K45+K49+K53</f>
        <v>15322694.9</v>
      </c>
      <c r="L16" s="14" t="n">
        <f aca="false">L21+L25+L29+L33+L37+L41+L45+L49+L53</f>
        <v>15624727.5</v>
      </c>
      <c r="M16" s="14" t="n">
        <f aca="false">M21+M25+M29+M33+M37+M41+M45+M49+M53</f>
        <v>16128210.6</v>
      </c>
      <c r="N16" s="14" t="n">
        <f aca="false">N21+N25+N29+N33+N37+N41+N45+N49+N53</f>
        <v>16686776.1</v>
      </c>
      <c r="O16" s="14" t="n">
        <f aca="false">SUM(H16:N16)</f>
        <v>102814910</v>
      </c>
    </row>
    <row r="17" customFormat="false" ht="23.25" hidden="true" customHeight="true" outlineLevel="0" collapsed="false">
      <c r="A17" s="17" t="s">
        <v>65</v>
      </c>
      <c r="B17" s="9"/>
      <c r="C17" s="17" t="s">
        <v>28</v>
      </c>
      <c r="D17" s="17"/>
      <c r="E17" s="17"/>
      <c r="F17" s="17"/>
      <c r="G17" s="17"/>
      <c r="H17" s="14" t="n">
        <f aca="false">H22+H26+H30+H34+H38+H42+H46+H50+H54</f>
        <v>106669.3</v>
      </c>
      <c r="I17" s="14" t="n">
        <f aca="false">I22+I26+I30+I34+I38+I42+I46+I50+I54</f>
        <v>7410.9</v>
      </c>
      <c r="J17" s="14" t="n">
        <f aca="false">J22+J26+J30+J34+J38+J42+J46+J50+J54</f>
        <v>1897</v>
      </c>
      <c r="K17" s="14" t="n">
        <f aca="false">K22+K26+K30+K34+K38+K42+K46+K50+K54</f>
        <v>1897</v>
      </c>
      <c r="L17" s="14" t="n">
        <f aca="false">L22+L26+L30+L34+L38+L42+L46+L50+L54</f>
        <v>1897</v>
      </c>
      <c r="M17" s="14" t="n">
        <f aca="false">M22+M26+M30+M34+M38+M42+M46+M50+M54</f>
        <v>1897</v>
      </c>
      <c r="N17" s="14" t="n">
        <f aca="false">N22+N26+N30+N34+N38+N42+N46+N50+N54</f>
        <v>1897</v>
      </c>
      <c r="O17" s="14" t="n">
        <f aca="false">SUM(H17:N17)</f>
        <v>123565.2</v>
      </c>
    </row>
    <row r="18" customFormat="false" ht="18" hidden="true" customHeight="true" outlineLevel="0" collapsed="false">
      <c r="A18" s="17" t="s">
        <v>66</v>
      </c>
      <c r="B18" s="28" t="s">
        <v>67</v>
      </c>
      <c r="C18" s="28"/>
      <c r="D18" s="28"/>
      <c r="E18" s="28"/>
      <c r="F18" s="28"/>
      <c r="G18" s="28"/>
      <c r="H18" s="27"/>
      <c r="I18" s="27"/>
      <c r="J18" s="27"/>
      <c r="K18" s="27"/>
      <c r="L18" s="27"/>
      <c r="M18" s="27"/>
      <c r="N18" s="27"/>
      <c r="O18" s="27"/>
    </row>
    <row r="19" customFormat="false" ht="15.75" hidden="true" customHeight="true" outlineLevel="0" collapsed="false">
      <c r="A19" s="17" t="s">
        <v>68</v>
      </c>
      <c r="B19" s="9" t="s">
        <v>69</v>
      </c>
      <c r="C19" s="17" t="s">
        <v>60</v>
      </c>
      <c r="D19" s="17"/>
      <c r="E19" s="17"/>
      <c r="F19" s="17"/>
      <c r="G19" s="17"/>
      <c r="H19" s="16" t="n">
        <f aca="false">SUM(H20:H22)</f>
        <v>4960648.5</v>
      </c>
      <c r="I19" s="29" t="n">
        <f aca="false">SUM(I20:I22)</f>
        <v>2903908.2</v>
      </c>
      <c r="J19" s="29" t="n">
        <f aca="false">SUM(J20:J22)</f>
        <v>673</v>
      </c>
      <c r="K19" s="17"/>
      <c r="L19" s="17"/>
      <c r="M19" s="17"/>
      <c r="N19" s="17"/>
      <c r="O19" s="14" t="n">
        <f aca="false">SUM(H19:N19)</f>
        <v>7865229.7</v>
      </c>
    </row>
    <row r="20" customFormat="false" ht="15.75" hidden="true" customHeight="false" outlineLevel="0" collapsed="false">
      <c r="A20" s="17" t="s">
        <v>61</v>
      </c>
      <c r="B20" s="9"/>
      <c r="C20" s="17" t="s">
        <v>62</v>
      </c>
      <c r="D20" s="17"/>
      <c r="E20" s="17"/>
      <c r="F20" s="17"/>
      <c r="G20" s="17"/>
      <c r="H20" s="16" t="n">
        <v>1756093.2</v>
      </c>
      <c r="I20" s="29" t="n">
        <v>2673266.8</v>
      </c>
      <c r="J20" s="27" t="n">
        <v>0</v>
      </c>
      <c r="K20" s="27"/>
      <c r="L20" s="27"/>
      <c r="M20" s="27"/>
      <c r="N20" s="27"/>
      <c r="O20" s="14" t="n">
        <f aca="false">SUM(H20:N20)</f>
        <v>4429360</v>
      </c>
    </row>
    <row r="21" customFormat="false" ht="15.75" hidden="true" customHeight="false" outlineLevel="0" collapsed="false">
      <c r="A21" s="17" t="s">
        <v>63</v>
      </c>
      <c r="B21" s="9"/>
      <c r="C21" s="17" t="s">
        <v>70</v>
      </c>
      <c r="D21" s="17"/>
      <c r="E21" s="17"/>
      <c r="F21" s="17"/>
      <c r="G21" s="17"/>
      <c r="H21" s="16" t="n">
        <v>3185325</v>
      </c>
      <c r="I21" s="29" t="n">
        <v>225127.5</v>
      </c>
      <c r="J21" s="27" t="n">
        <v>673</v>
      </c>
      <c r="K21" s="27"/>
      <c r="L21" s="27"/>
      <c r="M21" s="27"/>
      <c r="N21" s="27"/>
      <c r="O21" s="14" t="n">
        <f aca="false">SUM(H21:N21)</f>
        <v>3411125.5</v>
      </c>
    </row>
    <row r="22" customFormat="false" ht="15.75" hidden="true" customHeight="false" outlineLevel="0" collapsed="false">
      <c r="A22" s="17" t="s">
        <v>65</v>
      </c>
      <c r="B22" s="9"/>
      <c r="C22" s="17" t="s">
        <v>28</v>
      </c>
      <c r="D22" s="17"/>
      <c r="E22" s="17"/>
      <c r="F22" s="17"/>
      <c r="G22" s="17"/>
      <c r="H22" s="16" t="n">
        <v>19230.3</v>
      </c>
      <c r="I22" s="29" t="n">
        <v>5513.9</v>
      </c>
      <c r="J22" s="27" t="n">
        <v>0</v>
      </c>
      <c r="K22" s="27"/>
      <c r="L22" s="27"/>
      <c r="M22" s="27"/>
      <c r="N22" s="27"/>
      <c r="O22" s="14" t="n">
        <f aca="false">SUM(H22:N22)</f>
        <v>24744.2</v>
      </c>
    </row>
    <row r="23" customFormat="false" ht="15.75" hidden="true" customHeight="true" outlineLevel="0" collapsed="false">
      <c r="A23" s="17" t="s">
        <v>71</v>
      </c>
      <c r="B23" s="9" t="s">
        <v>72</v>
      </c>
      <c r="C23" s="17" t="s">
        <v>60</v>
      </c>
      <c r="D23" s="17"/>
      <c r="E23" s="17"/>
      <c r="F23" s="17"/>
      <c r="G23" s="17"/>
      <c r="H23" s="30" t="n">
        <f aca="false">SUM(H24:H26)</f>
        <v>36078.7</v>
      </c>
      <c r="I23" s="31" t="n">
        <f aca="false">SUM(I24:I26)</f>
        <v>31758.7</v>
      </c>
      <c r="J23" s="17"/>
      <c r="K23" s="17"/>
      <c r="L23" s="17"/>
      <c r="M23" s="17"/>
      <c r="N23" s="17"/>
      <c r="O23" s="14" t="n">
        <f aca="false">SUM(H23:N23)</f>
        <v>67837.4</v>
      </c>
    </row>
    <row r="24" customFormat="false" ht="15.75" hidden="true" customHeight="false" outlineLevel="0" collapsed="false">
      <c r="A24" s="17" t="s">
        <v>73</v>
      </c>
      <c r="B24" s="9"/>
      <c r="C24" s="17" t="s">
        <v>62</v>
      </c>
      <c r="D24" s="17"/>
      <c r="E24" s="17"/>
      <c r="F24" s="17"/>
      <c r="G24" s="17"/>
      <c r="H24" s="30" t="n">
        <v>34635.5</v>
      </c>
      <c r="I24" s="31" t="n">
        <v>30488.3</v>
      </c>
      <c r="J24" s="27"/>
      <c r="K24" s="27"/>
      <c r="L24" s="27"/>
      <c r="M24" s="27"/>
      <c r="N24" s="27"/>
      <c r="O24" s="14" t="n">
        <f aca="false">SUM(H24:N24)</f>
        <v>65123.8</v>
      </c>
    </row>
    <row r="25" customFormat="false" ht="17.25" hidden="true" customHeight="true" outlineLevel="0" collapsed="false">
      <c r="A25" s="17" t="s">
        <v>74</v>
      </c>
      <c r="B25" s="9"/>
      <c r="C25" s="17" t="s">
        <v>70</v>
      </c>
      <c r="D25" s="17"/>
      <c r="E25" s="17"/>
      <c r="F25" s="17"/>
      <c r="G25" s="17"/>
      <c r="H25" s="30" t="n">
        <v>1443.2</v>
      </c>
      <c r="I25" s="31" t="n">
        <v>1270.4</v>
      </c>
      <c r="J25" s="27"/>
      <c r="K25" s="27"/>
      <c r="L25" s="27"/>
      <c r="M25" s="27"/>
      <c r="N25" s="27"/>
      <c r="O25" s="14" t="n">
        <f aca="false">SUM(H25:N25)</f>
        <v>2713.6</v>
      </c>
    </row>
    <row r="26" customFormat="false" ht="18.75" hidden="true" customHeight="true" outlineLevel="0" collapsed="false">
      <c r="A26" s="17" t="s">
        <v>75</v>
      </c>
      <c r="B26" s="9"/>
      <c r="C26" s="17" t="s">
        <v>28</v>
      </c>
      <c r="D26" s="17"/>
      <c r="E26" s="17"/>
      <c r="F26" s="17"/>
      <c r="G26" s="17"/>
      <c r="H26" s="27"/>
      <c r="I26" s="32"/>
      <c r="J26" s="27"/>
      <c r="K26" s="27"/>
      <c r="L26" s="27"/>
      <c r="M26" s="27"/>
      <c r="N26" s="27"/>
      <c r="O26" s="14" t="n">
        <f aca="false">SUM(H26:N26)</f>
        <v>0</v>
      </c>
    </row>
    <row r="27" customFormat="false" ht="15.75" hidden="true" customHeight="true" outlineLevel="0" collapsed="false">
      <c r="A27" s="17" t="s">
        <v>76</v>
      </c>
      <c r="B27" s="9" t="s">
        <v>77</v>
      </c>
      <c r="C27" s="17" t="s">
        <v>60</v>
      </c>
      <c r="D27" s="17"/>
      <c r="E27" s="17"/>
      <c r="F27" s="17"/>
      <c r="G27" s="17"/>
      <c r="H27" s="30" t="n">
        <f aca="false">SUM(H28:H30)</f>
        <v>215803</v>
      </c>
      <c r="I27" s="31" t="n">
        <f aca="false">SUM(I28:I30)</f>
        <v>300000</v>
      </c>
      <c r="J27" s="17"/>
      <c r="K27" s="17"/>
      <c r="L27" s="17"/>
      <c r="M27" s="17"/>
      <c r="N27" s="17"/>
      <c r="O27" s="14" t="n">
        <f aca="false">SUM(H27:N27)</f>
        <v>515803</v>
      </c>
    </row>
    <row r="28" customFormat="false" ht="15.75" hidden="true" customHeight="false" outlineLevel="0" collapsed="false">
      <c r="A28" s="17" t="s">
        <v>78</v>
      </c>
      <c r="B28" s="9"/>
      <c r="C28" s="17" t="s">
        <v>62</v>
      </c>
      <c r="D28" s="17"/>
      <c r="E28" s="17"/>
      <c r="F28" s="17"/>
      <c r="G28" s="17"/>
      <c r="H28" s="27"/>
      <c r="I28" s="32"/>
      <c r="J28" s="27"/>
      <c r="K28" s="27"/>
      <c r="L28" s="27"/>
      <c r="M28" s="27"/>
      <c r="N28" s="27"/>
      <c r="O28" s="14" t="n">
        <f aca="false">SUM(H28:N28)</f>
        <v>0</v>
      </c>
    </row>
    <row r="29" customFormat="false" ht="15.75" hidden="true" customHeight="false" outlineLevel="0" collapsed="false">
      <c r="A29" s="17" t="s">
        <v>79</v>
      </c>
      <c r="B29" s="9"/>
      <c r="C29" s="17" t="s">
        <v>70</v>
      </c>
      <c r="D29" s="17"/>
      <c r="E29" s="17"/>
      <c r="F29" s="17"/>
      <c r="G29" s="17"/>
      <c r="H29" s="30" t="n">
        <v>215803</v>
      </c>
      <c r="I29" s="31" t="n">
        <v>300000</v>
      </c>
      <c r="J29" s="27"/>
      <c r="K29" s="27"/>
      <c r="L29" s="27"/>
      <c r="M29" s="27"/>
      <c r="N29" s="27"/>
      <c r="O29" s="14" t="n">
        <f aca="false">SUM(H29:N29)</f>
        <v>515803</v>
      </c>
    </row>
    <row r="30" customFormat="false" ht="15.75" hidden="true" customHeight="false" outlineLevel="0" collapsed="false">
      <c r="A30" s="17" t="s">
        <v>80</v>
      </c>
      <c r="B30" s="9"/>
      <c r="C30" s="17" t="s">
        <v>28</v>
      </c>
      <c r="D30" s="17"/>
      <c r="E30" s="17"/>
      <c r="F30" s="17"/>
      <c r="G30" s="17"/>
      <c r="H30" s="27"/>
      <c r="I30" s="32"/>
      <c r="J30" s="27"/>
      <c r="K30" s="27"/>
      <c r="L30" s="27"/>
      <c r="M30" s="27"/>
      <c r="N30" s="27"/>
      <c r="O30" s="14" t="n">
        <f aca="false">SUM(H30:N30)</f>
        <v>0</v>
      </c>
    </row>
    <row r="31" customFormat="false" ht="15.75" hidden="true" customHeight="true" outlineLevel="0" collapsed="false">
      <c r="A31" s="17" t="s">
        <v>81</v>
      </c>
      <c r="B31" s="9" t="s">
        <v>82</v>
      </c>
      <c r="C31" s="17" t="s">
        <v>60</v>
      </c>
      <c r="D31" s="17"/>
      <c r="E31" s="17"/>
      <c r="F31" s="17"/>
      <c r="G31" s="17"/>
      <c r="H31" s="16" t="n">
        <f aca="false">SUM(H32:H34)</f>
        <v>47730.3</v>
      </c>
      <c r="I31" s="29" t="n">
        <f aca="false">SUM(I32:I34)</f>
        <v>0</v>
      </c>
      <c r="J31" s="29" t="n">
        <f aca="false">SUM(J32:J34)</f>
        <v>0</v>
      </c>
      <c r="K31" s="29" t="n">
        <f aca="false">SUM(K32:K34)</f>
        <v>0</v>
      </c>
      <c r="L31" s="29" t="n">
        <f aca="false">SUM(L32:L34)</f>
        <v>0</v>
      </c>
      <c r="M31" s="29" t="n">
        <f aca="false">SUM(M32:M34)</f>
        <v>0</v>
      </c>
      <c r="N31" s="29" t="n">
        <f aca="false">SUM(N32:N34)</f>
        <v>0</v>
      </c>
      <c r="O31" s="14" t="n">
        <f aca="false">SUM(H31:N31)</f>
        <v>47730.3</v>
      </c>
    </row>
    <row r="32" customFormat="false" ht="15.75" hidden="true" customHeight="false" outlineLevel="0" collapsed="false">
      <c r="A32" s="17" t="s">
        <v>83</v>
      </c>
      <c r="B32" s="9"/>
      <c r="C32" s="17" t="s">
        <v>62</v>
      </c>
      <c r="D32" s="17"/>
      <c r="E32" s="17"/>
      <c r="F32" s="17"/>
      <c r="G32" s="17"/>
      <c r="H32" s="16" t="n">
        <v>36275</v>
      </c>
      <c r="I32" s="29"/>
      <c r="J32" s="14"/>
      <c r="K32" s="14"/>
      <c r="L32" s="14"/>
      <c r="M32" s="14"/>
      <c r="N32" s="14"/>
      <c r="O32" s="14" t="n">
        <f aca="false">SUM(H32:N32)</f>
        <v>36275</v>
      </c>
    </row>
    <row r="33" customFormat="false" ht="15.75" hidden="true" customHeight="false" outlineLevel="0" collapsed="false">
      <c r="A33" s="17" t="s">
        <v>84</v>
      </c>
      <c r="B33" s="9"/>
      <c r="C33" s="17" t="s">
        <v>70</v>
      </c>
      <c r="D33" s="17"/>
      <c r="E33" s="17"/>
      <c r="F33" s="17"/>
      <c r="G33" s="17"/>
      <c r="H33" s="16" t="n">
        <v>11455.3</v>
      </c>
      <c r="I33" s="29"/>
      <c r="J33" s="14"/>
      <c r="K33" s="14"/>
      <c r="L33" s="14"/>
      <c r="M33" s="14"/>
      <c r="N33" s="14"/>
      <c r="O33" s="14" t="n">
        <f aca="false">SUM(H33:N33)</f>
        <v>11455.3</v>
      </c>
    </row>
    <row r="34" customFormat="false" ht="15.75" hidden="true" customHeight="false" outlineLevel="0" collapsed="false">
      <c r="A34" s="17" t="s">
        <v>85</v>
      </c>
      <c r="B34" s="9"/>
      <c r="C34" s="17" t="s">
        <v>28</v>
      </c>
      <c r="D34" s="17"/>
      <c r="E34" s="17"/>
      <c r="F34" s="17"/>
      <c r="G34" s="17"/>
      <c r="H34" s="27"/>
      <c r="I34" s="32"/>
      <c r="J34" s="27"/>
      <c r="K34" s="27"/>
      <c r="L34" s="27"/>
      <c r="M34" s="27"/>
      <c r="N34" s="27"/>
      <c r="O34" s="14" t="n">
        <f aca="false">SUM(H34:N34)</f>
        <v>0</v>
      </c>
    </row>
    <row r="35" customFormat="false" ht="21.75" hidden="true" customHeight="true" outlineLevel="0" collapsed="false">
      <c r="B35" s="9" t="s">
        <v>86</v>
      </c>
      <c r="C35" s="17" t="s">
        <v>60</v>
      </c>
      <c r="D35" s="17"/>
      <c r="E35" s="17"/>
      <c r="F35" s="17"/>
      <c r="G35" s="17"/>
      <c r="H35" s="33" t="n">
        <f aca="false">SUM(H36:H38)</f>
        <v>0</v>
      </c>
      <c r="I35" s="33" t="n">
        <f aca="false">SUM(I36:I38)</f>
        <v>0</v>
      </c>
      <c r="J35" s="33" t="n">
        <f aca="false">SUM(J36:J38)</f>
        <v>0</v>
      </c>
      <c r="K35" s="33" t="n">
        <f aca="false">SUM(K36:K38)</f>
        <v>0</v>
      </c>
      <c r="L35" s="33" t="n">
        <f aca="false">SUM(L36:L38)</f>
        <v>0</v>
      </c>
      <c r="M35" s="33" t="n">
        <f aca="false">SUM(M36:M38)</f>
        <v>0</v>
      </c>
      <c r="N35" s="33" t="n">
        <f aca="false">SUM(N36:N38)</f>
        <v>0</v>
      </c>
      <c r="O35" s="14" t="n">
        <f aca="false">SUM(H35:N35)</f>
        <v>0</v>
      </c>
    </row>
    <row r="36" customFormat="false" ht="21.75" hidden="true" customHeight="true" outlineLevel="0" collapsed="false">
      <c r="B36" s="9"/>
      <c r="C36" s="17" t="s">
        <v>62</v>
      </c>
      <c r="D36" s="17"/>
      <c r="E36" s="17"/>
      <c r="F36" s="17"/>
      <c r="G36" s="17"/>
      <c r="H36" s="27"/>
      <c r="I36" s="32"/>
      <c r="J36" s="32"/>
      <c r="K36" s="32"/>
      <c r="L36" s="32"/>
      <c r="M36" s="32"/>
      <c r="N36" s="32"/>
      <c r="O36" s="14" t="n">
        <f aca="false">SUM(H36:N36)</f>
        <v>0</v>
      </c>
    </row>
    <row r="37" customFormat="false" ht="17.25" hidden="true" customHeight="true" outlineLevel="0" collapsed="false">
      <c r="B37" s="9"/>
      <c r="C37" s="17" t="s">
        <v>70</v>
      </c>
      <c r="D37" s="17"/>
      <c r="E37" s="17"/>
      <c r="F37" s="17"/>
      <c r="G37" s="17"/>
      <c r="H37" s="27"/>
      <c r="I37" s="32"/>
      <c r="J37" s="32"/>
      <c r="K37" s="32"/>
      <c r="L37" s="32"/>
      <c r="M37" s="32"/>
      <c r="N37" s="32"/>
      <c r="O37" s="14" t="n">
        <f aca="false">SUM(H37:N37)</f>
        <v>0</v>
      </c>
    </row>
    <row r="38" customFormat="false" ht="21" hidden="true" customHeight="true" outlineLevel="0" collapsed="false">
      <c r="B38" s="9"/>
      <c r="C38" s="17" t="s">
        <v>28</v>
      </c>
      <c r="D38" s="17"/>
      <c r="E38" s="17"/>
      <c r="F38" s="17"/>
      <c r="G38" s="17"/>
      <c r="H38" s="27"/>
      <c r="I38" s="32"/>
      <c r="J38" s="32"/>
      <c r="K38" s="32"/>
      <c r="L38" s="32"/>
      <c r="M38" s="32"/>
      <c r="N38" s="32"/>
      <c r="O38" s="14" t="n">
        <f aca="false">SUM(H38:N38)</f>
        <v>0</v>
      </c>
    </row>
    <row r="39" customFormat="false" ht="15.75" hidden="true" customHeight="true" outlineLevel="0" collapsed="false">
      <c r="A39" s="17" t="s">
        <v>87</v>
      </c>
      <c r="B39" s="9" t="s">
        <v>88</v>
      </c>
      <c r="C39" s="17" t="s">
        <v>60</v>
      </c>
      <c r="D39" s="17"/>
      <c r="E39" s="17"/>
      <c r="F39" s="17"/>
      <c r="G39" s="17"/>
      <c r="H39" s="16" t="n">
        <f aca="false">SUM(H40:H42)</f>
        <v>271576.1</v>
      </c>
      <c r="I39" s="29" t="n">
        <f aca="false">SUM(I40:I42)</f>
        <v>974248</v>
      </c>
      <c r="J39" s="29" t="n">
        <f aca="false">SUM(J40:J42)</f>
        <v>2271457</v>
      </c>
      <c r="K39" s="29" t="n">
        <f aca="false">SUM(K40:K42)</f>
        <v>3349870</v>
      </c>
      <c r="L39" s="29" t="n">
        <f aca="false">SUM(L40:L42)</f>
        <v>4662007</v>
      </c>
      <c r="M39" s="29" t="n">
        <f aca="false">SUM(M40:M42)</f>
        <v>4148050</v>
      </c>
      <c r="N39" s="29" t="n">
        <f aca="false">SUM(N40:N42)</f>
        <v>4794557</v>
      </c>
      <c r="O39" s="14" t="n">
        <f aca="false">SUM(H39:N39)</f>
        <v>20471765.1</v>
      </c>
    </row>
    <row r="40" customFormat="false" ht="15.75" hidden="true" customHeight="false" outlineLevel="0" collapsed="false">
      <c r="A40" s="17" t="s">
        <v>89</v>
      </c>
      <c r="B40" s="9"/>
      <c r="C40" s="17" t="s">
        <v>62</v>
      </c>
      <c r="D40" s="17"/>
      <c r="E40" s="17"/>
      <c r="F40" s="17"/>
      <c r="G40" s="17"/>
      <c r="H40" s="16" t="n">
        <v>23743.7</v>
      </c>
      <c r="I40" s="29" t="n">
        <v>0</v>
      </c>
      <c r="J40" s="14" t="n">
        <v>0</v>
      </c>
      <c r="K40" s="14" t="n">
        <v>1067524</v>
      </c>
      <c r="L40" s="14" t="n">
        <v>2287340</v>
      </c>
      <c r="M40" s="14" t="n">
        <v>1480000</v>
      </c>
      <c r="N40" s="14" t="n">
        <v>1778445.7</v>
      </c>
      <c r="O40" s="14" t="n">
        <f aca="false">SUM(H40:N40)</f>
        <v>6637053.4</v>
      </c>
    </row>
    <row r="41" customFormat="false" ht="15.75" hidden="true" customHeight="false" outlineLevel="0" collapsed="false">
      <c r="A41" s="17" t="s">
        <v>90</v>
      </c>
      <c r="B41" s="9"/>
      <c r="C41" s="17" t="s">
        <v>70</v>
      </c>
      <c r="D41" s="17"/>
      <c r="E41" s="17"/>
      <c r="F41" s="17"/>
      <c r="G41" s="17"/>
      <c r="H41" s="16" t="n">
        <v>247832.4</v>
      </c>
      <c r="I41" s="29" t="n">
        <v>974248</v>
      </c>
      <c r="J41" s="14" t="n">
        <v>2271457</v>
      </c>
      <c r="K41" s="14" t="n">
        <v>2282346</v>
      </c>
      <c r="L41" s="14" t="n">
        <v>2374667</v>
      </c>
      <c r="M41" s="14" t="n">
        <v>2668050</v>
      </c>
      <c r="N41" s="14" t="n">
        <v>3016111.3</v>
      </c>
      <c r="O41" s="14" t="n">
        <f aca="false">SUM(H41:N41)</f>
        <v>13834711.7</v>
      </c>
    </row>
    <row r="42" customFormat="false" ht="15.75" hidden="true" customHeight="false" outlineLevel="0" collapsed="false">
      <c r="A42" s="17" t="s">
        <v>91</v>
      </c>
      <c r="B42" s="9"/>
      <c r="C42" s="17" t="s">
        <v>28</v>
      </c>
      <c r="D42" s="17"/>
      <c r="E42" s="17"/>
      <c r="F42" s="17"/>
      <c r="G42" s="17"/>
      <c r="H42" s="27"/>
      <c r="I42" s="29"/>
      <c r="J42" s="14"/>
      <c r="K42" s="14"/>
      <c r="L42" s="14"/>
      <c r="M42" s="14"/>
      <c r="N42" s="14"/>
      <c r="O42" s="14"/>
    </row>
    <row r="43" customFormat="false" ht="15.75" hidden="true" customHeight="true" outlineLevel="0" collapsed="false">
      <c r="A43" s="17" t="s">
        <v>92</v>
      </c>
      <c r="B43" s="9" t="s">
        <v>93</v>
      </c>
      <c r="C43" s="17" t="s">
        <v>60</v>
      </c>
      <c r="D43" s="17"/>
      <c r="E43" s="17"/>
      <c r="F43" s="17"/>
      <c r="G43" s="17"/>
      <c r="H43" s="14" t="n">
        <f aca="false">SUM(H44:H46)</f>
        <v>6693344.1</v>
      </c>
      <c r="I43" s="14" t="n">
        <f aca="false">SUM(I44:I46)</f>
        <v>9258678.1</v>
      </c>
      <c r="J43" s="14" t="n">
        <f aca="false">SUM(J44:J46)</f>
        <v>11218519</v>
      </c>
      <c r="K43" s="14" t="n">
        <f aca="false">SUM(K44:K46)</f>
        <v>11511567</v>
      </c>
      <c r="L43" s="14" t="n">
        <f aca="false">SUM(L44:L46)</f>
        <v>11711567</v>
      </c>
      <c r="M43" s="14" t="n">
        <f aca="false">SUM(M44:M46)</f>
        <v>11911567</v>
      </c>
      <c r="N43" s="14" t="n">
        <f aca="false">SUM(N44:N46)</f>
        <v>12111567</v>
      </c>
      <c r="O43" s="14" t="n">
        <f aca="false">SUM(H43:N43)</f>
        <v>74416809.2</v>
      </c>
    </row>
    <row r="44" customFormat="false" ht="15.75" hidden="true" customHeight="false" outlineLevel="0" collapsed="false">
      <c r="A44" s="17" t="s">
        <v>94</v>
      </c>
      <c r="B44" s="9"/>
      <c r="C44" s="17" t="s">
        <v>62</v>
      </c>
      <c r="D44" s="17"/>
      <c r="E44" s="17"/>
      <c r="F44" s="17"/>
      <c r="G44" s="17"/>
      <c r="H44" s="27" t="n">
        <v>0</v>
      </c>
      <c r="I44" s="27" t="n">
        <v>0</v>
      </c>
      <c r="J44" s="27" t="n">
        <v>0</v>
      </c>
      <c r="K44" s="27" t="n">
        <v>0</v>
      </c>
      <c r="L44" s="27" t="n">
        <v>0</v>
      </c>
      <c r="M44" s="27" t="n">
        <v>0</v>
      </c>
      <c r="N44" s="27" t="n">
        <v>0</v>
      </c>
      <c r="O44" s="14" t="n">
        <f aca="false">SUM(H44:N44)</f>
        <v>0</v>
      </c>
    </row>
    <row r="45" customFormat="false" ht="15.75" hidden="true" customHeight="false" outlineLevel="0" collapsed="false">
      <c r="A45" s="17" t="s">
        <v>95</v>
      </c>
      <c r="B45" s="9"/>
      <c r="C45" s="17" t="s">
        <v>70</v>
      </c>
      <c r="D45" s="17"/>
      <c r="E45" s="17"/>
      <c r="F45" s="17"/>
      <c r="G45" s="17"/>
      <c r="H45" s="16" t="n">
        <v>6607802.1</v>
      </c>
      <c r="I45" s="16" t="n">
        <v>9258678.1</v>
      </c>
      <c r="J45" s="16" t="n">
        <v>11218519</v>
      </c>
      <c r="K45" s="16" t="n">
        <v>11511567</v>
      </c>
      <c r="L45" s="16" t="n">
        <v>11711567</v>
      </c>
      <c r="M45" s="16" t="n">
        <v>11911567</v>
      </c>
      <c r="N45" s="29" t="n">
        <v>12111567</v>
      </c>
      <c r="O45" s="16" t="n">
        <f aca="false">SUM(H45:N45)</f>
        <v>74331267.2</v>
      </c>
    </row>
    <row r="46" customFormat="false" ht="15.75" hidden="true" customHeight="false" outlineLevel="0" collapsed="false">
      <c r="A46" s="17" t="s">
        <v>96</v>
      </c>
      <c r="B46" s="9"/>
      <c r="C46" s="17" t="s">
        <v>28</v>
      </c>
      <c r="D46" s="17"/>
      <c r="E46" s="17"/>
      <c r="F46" s="17"/>
      <c r="G46" s="17"/>
      <c r="H46" s="16" t="n">
        <v>85542</v>
      </c>
      <c r="I46" s="16" t="n">
        <v>0</v>
      </c>
      <c r="J46" s="16" t="n">
        <v>0</v>
      </c>
      <c r="K46" s="16" t="n">
        <v>0</v>
      </c>
      <c r="L46" s="16" t="n">
        <v>0</v>
      </c>
      <c r="M46" s="16" t="n">
        <v>0</v>
      </c>
      <c r="N46" s="29" t="n">
        <v>0</v>
      </c>
      <c r="O46" s="16" t="n">
        <f aca="false">SUM(H46:N46)</f>
        <v>85542</v>
      </c>
    </row>
    <row r="47" customFormat="false" ht="16.5" hidden="true" customHeight="true" outlineLevel="0" collapsed="false">
      <c r="A47" s="17" t="s">
        <v>97</v>
      </c>
      <c r="B47" s="9" t="s">
        <v>98</v>
      </c>
      <c r="C47" s="17" t="s">
        <v>60</v>
      </c>
      <c r="D47" s="17"/>
      <c r="E47" s="17"/>
      <c r="F47" s="17"/>
      <c r="G47" s="17"/>
      <c r="H47" s="14" t="n">
        <f aca="false">SUM(H48:H50)</f>
        <v>1287753</v>
      </c>
      <c r="I47" s="14" t="n">
        <f aca="false">SUM(I48:I50)</f>
        <v>1287887.7</v>
      </c>
      <c r="J47" s="14" t="n">
        <f aca="false">SUM(J48:J50)</f>
        <v>1287887.7</v>
      </c>
      <c r="K47" s="14" t="n">
        <f aca="false">SUM(K48:K50)</f>
        <v>1287887.7</v>
      </c>
      <c r="L47" s="14" t="n">
        <f aca="false">SUM(L48:L50)</f>
        <v>1287887.7</v>
      </c>
      <c r="M47" s="14" t="n">
        <f aca="false">SUM(M48:M50)</f>
        <v>1287887.7</v>
      </c>
      <c r="N47" s="14" t="n">
        <f aca="false">SUM(N48:N50)</f>
        <v>1287887.7</v>
      </c>
      <c r="O47" s="14" t="n">
        <f aca="false">SUM(H47:N47)</f>
        <v>9015079.2</v>
      </c>
    </row>
    <row r="48" customFormat="false" ht="15.75" hidden="true" customHeight="false" outlineLevel="0" collapsed="false">
      <c r="A48" s="17" t="s">
        <v>99</v>
      </c>
      <c r="B48" s="9"/>
      <c r="C48" s="17" t="s">
        <v>62</v>
      </c>
      <c r="D48" s="17"/>
      <c r="E48" s="17"/>
      <c r="F48" s="17"/>
      <c r="G48" s="17"/>
      <c r="H48" s="27"/>
      <c r="I48" s="27"/>
      <c r="J48" s="27"/>
      <c r="K48" s="27"/>
      <c r="L48" s="27"/>
      <c r="M48" s="27"/>
      <c r="N48" s="27"/>
      <c r="O48" s="14" t="n">
        <f aca="false">SUM(H48:N48)</f>
        <v>0</v>
      </c>
    </row>
    <row r="49" customFormat="false" ht="18" hidden="true" customHeight="true" outlineLevel="0" collapsed="false">
      <c r="A49" s="17" t="s">
        <v>100</v>
      </c>
      <c r="B49" s="9"/>
      <c r="C49" s="17" t="s">
        <v>70</v>
      </c>
      <c r="D49" s="17"/>
      <c r="E49" s="17"/>
      <c r="F49" s="17"/>
      <c r="G49" s="17"/>
      <c r="H49" s="16" t="n">
        <v>1285856</v>
      </c>
      <c r="I49" s="16" t="n">
        <v>1285990.7</v>
      </c>
      <c r="J49" s="16" t="n">
        <v>1285990.7</v>
      </c>
      <c r="K49" s="16" t="n">
        <v>1285990.7</v>
      </c>
      <c r="L49" s="16" t="n">
        <v>1285990.7</v>
      </c>
      <c r="M49" s="16" t="n">
        <v>1285990.7</v>
      </c>
      <c r="N49" s="16" t="n">
        <v>1285990.7</v>
      </c>
      <c r="O49" s="14" t="n">
        <f aca="false">SUM(H49:N49)</f>
        <v>9001800.2</v>
      </c>
    </row>
    <row r="50" customFormat="false" ht="15.75" hidden="true" customHeight="false" outlineLevel="0" collapsed="false">
      <c r="A50" s="17" t="s">
        <v>101</v>
      </c>
      <c r="B50" s="9"/>
      <c r="C50" s="17" t="s">
        <v>28</v>
      </c>
      <c r="D50" s="17"/>
      <c r="E50" s="17"/>
      <c r="F50" s="17"/>
      <c r="G50" s="17"/>
      <c r="H50" s="16" t="n">
        <v>1897</v>
      </c>
      <c r="I50" s="16" t="n">
        <v>1897</v>
      </c>
      <c r="J50" s="27" t="n">
        <v>1897</v>
      </c>
      <c r="K50" s="27" t="n">
        <v>1897</v>
      </c>
      <c r="L50" s="27" t="n">
        <v>1897</v>
      </c>
      <c r="M50" s="27" t="n">
        <v>1897</v>
      </c>
      <c r="N50" s="27" t="n">
        <v>1897</v>
      </c>
      <c r="O50" s="14" t="n">
        <f aca="false">SUM(H50:N50)</f>
        <v>13279</v>
      </c>
    </row>
    <row r="51" customFormat="false" ht="20.25" hidden="true" customHeight="true" outlineLevel="0" collapsed="false">
      <c r="A51" s="17" t="s">
        <v>102</v>
      </c>
      <c r="B51" s="9" t="s">
        <v>103</v>
      </c>
      <c r="C51" s="17" t="s">
        <v>60</v>
      </c>
      <c r="D51" s="17"/>
      <c r="E51" s="17"/>
      <c r="F51" s="17"/>
      <c r="G51" s="17"/>
      <c r="H51" s="16" t="n">
        <f aca="false">SUM(H52:H54)</f>
        <v>217102.3</v>
      </c>
      <c r="I51" s="16" t="n">
        <f aca="false">SUM(I52:I54)</f>
        <v>224474.1</v>
      </c>
      <c r="J51" s="16" t="n">
        <f aca="false">SUM(J52:J54)</f>
        <v>233453.1</v>
      </c>
      <c r="K51" s="16" t="n">
        <f aca="false">SUM(K52:K54)</f>
        <v>242791.2</v>
      </c>
      <c r="L51" s="16" t="n">
        <f aca="false">SUM(L52:L54)</f>
        <v>252502.8</v>
      </c>
      <c r="M51" s="16" t="n">
        <f aca="false">SUM(M52:M54)</f>
        <v>262602.9</v>
      </c>
      <c r="N51" s="16" t="n">
        <f aca="false">SUM(N52:N54)</f>
        <v>273107.1</v>
      </c>
      <c r="O51" s="14" t="n">
        <f aca="false">SUM(H51:N51)</f>
        <v>1706033.5</v>
      </c>
    </row>
    <row r="52" customFormat="false" ht="22.5" hidden="true" customHeight="true" outlineLevel="0" collapsed="false">
      <c r="A52" s="17" t="s">
        <v>104</v>
      </c>
      <c r="B52" s="9"/>
      <c r="C52" s="17" t="s">
        <v>62</v>
      </c>
      <c r="D52" s="17"/>
      <c r="E52" s="17"/>
      <c r="F52" s="17"/>
      <c r="G52" s="17"/>
      <c r="H52" s="27"/>
      <c r="I52" s="27"/>
      <c r="J52" s="27"/>
      <c r="K52" s="27"/>
      <c r="L52" s="27"/>
      <c r="M52" s="27"/>
      <c r="N52" s="27"/>
      <c r="O52" s="14" t="n">
        <f aca="false">SUM(H52:N52)</f>
        <v>0</v>
      </c>
    </row>
    <row r="53" customFormat="false" ht="19.5" hidden="true" customHeight="true" outlineLevel="0" collapsed="false">
      <c r="A53" s="17" t="s">
        <v>105</v>
      </c>
      <c r="B53" s="9"/>
      <c r="C53" s="17" t="s">
        <v>70</v>
      </c>
      <c r="D53" s="17"/>
      <c r="E53" s="17"/>
      <c r="F53" s="17"/>
      <c r="G53" s="17"/>
      <c r="H53" s="16" t="n">
        <v>217102.3</v>
      </c>
      <c r="I53" s="16" t="n">
        <v>224474.1</v>
      </c>
      <c r="J53" s="16" t="n">
        <v>233453.1</v>
      </c>
      <c r="K53" s="16" t="n">
        <v>242791.2</v>
      </c>
      <c r="L53" s="16" t="n">
        <v>252502.8</v>
      </c>
      <c r="M53" s="16" t="n">
        <v>262602.9</v>
      </c>
      <c r="N53" s="16" t="n">
        <v>273107.1</v>
      </c>
      <c r="O53" s="14" t="n">
        <f aca="false">SUM(H53:N53)</f>
        <v>1706033.5</v>
      </c>
    </row>
    <row r="54" customFormat="false" ht="19.5" hidden="true" customHeight="true" outlineLevel="0" collapsed="false">
      <c r="A54" s="17" t="s">
        <v>106</v>
      </c>
      <c r="B54" s="9"/>
      <c r="C54" s="17" t="s">
        <v>28</v>
      </c>
      <c r="D54" s="17"/>
      <c r="E54" s="17"/>
      <c r="F54" s="17"/>
      <c r="G54" s="17"/>
      <c r="H54" s="27"/>
      <c r="I54" s="27"/>
      <c r="J54" s="27"/>
      <c r="K54" s="27"/>
      <c r="L54" s="27"/>
      <c r="M54" s="27"/>
      <c r="N54" s="27"/>
      <c r="O54" s="14" t="n">
        <f aca="false">SUM(H54:N54)</f>
        <v>0</v>
      </c>
    </row>
    <row r="55" customFormat="false" ht="20.25" hidden="true" customHeight="true" outlineLevel="0" collapsed="false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customFormat="false" ht="17.25" hidden="false" customHeight="true" outlineLevel="0" collapsed="false">
      <c r="H56" s="35" t="n">
        <f aca="false">H62-'[1]5. Финансовое обеспечение ГП'!$H$56</f>
        <v>90524.0639999993</v>
      </c>
      <c r="I56" s="35" t="n">
        <f aca="false">I62-'[1]5. Финансовое обеспечение ГП'!$I$56</f>
        <v>472041.200000001</v>
      </c>
      <c r="J56" s="35" t="n">
        <f aca="false">J62-'[1]5. Финансовое обеспечение ГП'!$J$56</f>
        <v>1504918.4</v>
      </c>
      <c r="K56" s="35" t="n">
        <f aca="false">K62-'[1]5. Финансовое обеспечение ГП'!$K$56</f>
        <v>2626289.108</v>
      </c>
      <c r="L56" s="35" t="n">
        <f aca="false">L62-'[1]5. Финансовое обеспечение ГП'!$L$56</f>
        <v>-227255.927679999</v>
      </c>
      <c r="M56" s="35" t="n">
        <f aca="false">M62-'[1]5. Финансовое обеспечение ГП'!$M$56</f>
        <v>-243915.132787202</v>
      </c>
      <c r="N56" s="35" t="n">
        <f aca="false">N62-'[1]5. Финансовое обеспечение ГП'!$N$56</f>
        <v>245895.318060901</v>
      </c>
      <c r="O56" s="35" t="n">
        <f aca="false">O62-'[1]5. Финансовое обеспечение ГП'!$O$56</f>
        <v>4468496.92959361</v>
      </c>
    </row>
    <row r="57" customFormat="false" ht="24" hidden="false" customHeight="true" outlineLevel="0" collapsed="false">
      <c r="A57" s="36" t="s">
        <v>107</v>
      </c>
      <c r="B57" s="36" t="s">
        <v>48</v>
      </c>
      <c r="C57" s="36" t="s">
        <v>108</v>
      </c>
      <c r="D57" s="36" t="s">
        <v>109</v>
      </c>
      <c r="E57" s="36"/>
      <c r="F57" s="36"/>
      <c r="G57" s="36"/>
      <c r="H57" s="36" t="s">
        <v>110</v>
      </c>
      <c r="I57" s="36"/>
      <c r="J57" s="36"/>
      <c r="K57" s="36"/>
      <c r="L57" s="36"/>
      <c r="M57" s="36"/>
      <c r="N57" s="36"/>
      <c r="O57" s="36"/>
    </row>
    <row r="58" customFormat="false" ht="21" hidden="false" customHeight="true" outlineLevel="0" collapsed="false">
      <c r="A58" s="36"/>
      <c r="B58" s="36"/>
      <c r="C58" s="36"/>
      <c r="D58" s="36" t="s">
        <v>111</v>
      </c>
      <c r="E58" s="36"/>
      <c r="F58" s="36"/>
      <c r="G58" s="36"/>
      <c r="H58" s="36" t="s">
        <v>50</v>
      </c>
      <c r="I58" s="36" t="s">
        <v>51</v>
      </c>
      <c r="J58" s="36" t="s">
        <v>52</v>
      </c>
      <c r="K58" s="36" t="s">
        <v>53</v>
      </c>
      <c r="L58" s="36" t="s">
        <v>54</v>
      </c>
      <c r="M58" s="36" t="s">
        <v>55</v>
      </c>
      <c r="N58" s="36" t="s">
        <v>56</v>
      </c>
      <c r="O58" s="36" t="s">
        <v>57</v>
      </c>
    </row>
    <row r="59" customFormat="false" ht="19.5" hidden="false" customHeight="true" outlineLevel="0" collapsed="false">
      <c r="A59" s="36" t="n">
        <v>1</v>
      </c>
      <c r="B59" s="36"/>
      <c r="C59" s="36" t="n">
        <v>2</v>
      </c>
      <c r="D59" s="36" t="n">
        <v>3</v>
      </c>
      <c r="E59" s="36" t="n">
        <v>4</v>
      </c>
      <c r="F59" s="36" t="n">
        <v>5</v>
      </c>
      <c r="G59" s="36" t="n">
        <v>6</v>
      </c>
      <c r="H59" s="36" t="n">
        <v>7</v>
      </c>
      <c r="I59" s="36" t="n">
        <v>8</v>
      </c>
      <c r="J59" s="36" t="n">
        <v>9</v>
      </c>
      <c r="K59" s="36" t="n">
        <v>10</v>
      </c>
      <c r="L59" s="36" t="n">
        <v>11</v>
      </c>
      <c r="M59" s="36" t="n">
        <v>12</v>
      </c>
      <c r="N59" s="36" t="n">
        <v>13</v>
      </c>
      <c r="O59" s="36" t="n">
        <v>14</v>
      </c>
    </row>
    <row r="60" customFormat="false" ht="24" hidden="false" customHeight="true" outlineLevel="0" collapsed="false">
      <c r="A60" s="13"/>
      <c r="B60" s="13"/>
      <c r="C60" s="37" t="s">
        <v>59</v>
      </c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  <row r="61" customFormat="false" ht="27" hidden="false" customHeight="true" outlineLevel="0" collapsed="false">
      <c r="A61" s="13"/>
      <c r="B61" s="13"/>
      <c r="C61" s="37" t="s">
        <v>60</v>
      </c>
      <c r="D61" s="37"/>
      <c r="E61" s="37"/>
      <c r="F61" s="37"/>
      <c r="G61" s="37"/>
      <c r="H61" s="38" t="n">
        <f aca="false">H62+H68+H69</f>
        <v>13380152.464</v>
      </c>
      <c r="I61" s="38" t="n">
        <f aca="false">I62+I68+I69</f>
        <v>16174664.13</v>
      </c>
      <c r="J61" s="38" t="n">
        <f aca="false">J62+J68+J69</f>
        <v>17667706.1</v>
      </c>
      <c r="K61" s="38" t="n">
        <f aca="false">K62+K68+K69</f>
        <v>18762790.8</v>
      </c>
      <c r="L61" s="38" t="n">
        <f aca="false">L62+L68+L69</f>
        <v>16624226.34</v>
      </c>
      <c r="M61" s="38" t="n">
        <f aca="false">M62+M68+M69</f>
        <v>17612960.2056</v>
      </c>
      <c r="N61" s="38" t="n">
        <f aca="false">N62+N68+N69</f>
        <v>18449761.0299836</v>
      </c>
      <c r="O61" s="38" t="n">
        <f aca="false">SUM(H61:N61)-0.1</f>
        <v>118672260.969584</v>
      </c>
      <c r="Q61" s="18" t="n">
        <v>2024</v>
      </c>
      <c r="R61" s="18" t="n">
        <v>2025</v>
      </c>
      <c r="S61" s="18" t="n">
        <v>2026</v>
      </c>
      <c r="T61" s="18" t="n">
        <v>2027</v>
      </c>
      <c r="U61" s="18" t="n">
        <v>2028</v>
      </c>
      <c r="V61" s="18" t="n">
        <v>2029</v>
      </c>
      <c r="W61" s="18" t="n">
        <v>2030</v>
      </c>
      <c r="X61" s="39" t="s">
        <v>112</v>
      </c>
    </row>
    <row r="62" customFormat="false" ht="21.75" hidden="false" customHeight="true" outlineLevel="0" collapsed="false">
      <c r="A62" s="13"/>
      <c r="B62" s="13" t="s">
        <v>113</v>
      </c>
      <c r="C62" s="9" t="s">
        <v>21</v>
      </c>
      <c r="D62" s="40" t="n">
        <v>828</v>
      </c>
      <c r="E62" s="40" t="s">
        <v>114</v>
      </c>
      <c r="F62" s="41"/>
      <c r="G62" s="40"/>
      <c r="H62" s="16" t="n">
        <f aca="false">H72+H97+H107+H116+H125+H134+H152+H178+H200</f>
        <v>13217959.9</v>
      </c>
      <c r="I62" s="16" t="n">
        <f aca="false">I80+I98+I107+I116+I125+I134+I152+I178+I200</f>
        <v>16004648.4</v>
      </c>
      <c r="J62" s="16" t="n">
        <f aca="false">J80+J98+J107+J116+J125+J134+J152+J178+J200</f>
        <v>17516363.1</v>
      </c>
      <c r="K62" s="16" t="n">
        <f aca="false">K80+K98+K107+K116+K125+K134+K152+K178+K200</f>
        <v>18755142.1</v>
      </c>
      <c r="L62" s="16" t="n">
        <f aca="false">L80+L98+L107+L116+L125+L134+L152+L178+L200</f>
        <v>16622752.44</v>
      </c>
      <c r="M62" s="16" t="n">
        <f aca="false">M80+M98+M107+M116+M125+M134+M152+M178+M200</f>
        <v>17611486.3056</v>
      </c>
      <c r="N62" s="16" t="n">
        <f aca="false">N80+N98+N107+N116+N125+N134+N152+N178+N200</f>
        <v>18448287.1299836</v>
      </c>
      <c r="O62" s="16" t="n">
        <f aca="false">SUM(H62:N62)-0.1</f>
        <v>118176639.275584</v>
      </c>
      <c r="Q62" s="42" t="n">
        <f aca="false">O62+O68+O69</f>
        <v>118672260.969584</v>
      </c>
    </row>
    <row r="63" customFormat="false" ht="31.5" hidden="false" customHeight="false" outlineLevel="0" collapsed="false">
      <c r="A63" s="13"/>
      <c r="B63" s="13"/>
      <c r="C63" s="9" t="s">
        <v>23</v>
      </c>
      <c r="D63" s="17"/>
      <c r="E63" s="17"/>
      <c r="F63" s="17"/>
      <c r="G63" s="17"/>
      <c r="H63" s="16" t="n">
        <f aca="false">H89+H99+H108+H117+H126+H144+H170+H192+H205</f>
        <v>69046</v>
      </c>
      <c r="I63" s="16" t="n">
        <f aca="false">I89+I99+I108+I117+I126+I144+I170+I192+I205</f>
        <v>2886664.7</v>
      </c>
      <c r="J63" s="16" t="n">
        <f aca="false">J89+J99+J108+J117+J126+J144+J170+J192+J205</f>
        <v>4362137.5</v>
      </c>
      <c r="K63" s="16" t="n">
        <f aca="false">K89+K99+K108+K117+K126+K144+K170+K192+K205</f>
        <v>5678297.9</v>
      </c>
      <c r="L63" s="16"/>
      <c r="M63" s="16"/>
      <c r="N63" s="16"/>
      <c r="O63" s="16" t="n">
        <f aca="false">SUM(H63:N63)</f>
        <v>12996146.1</v>
      </c>
      <c r="R63" s="42" t="n">
        <f aca="false">O62-O63</f>
        <v>105180493.175584</v>
      </c>
    </row>
    <row r="64" customFormat="false" ht="31.5" hidden="false" customHeight="false" outlineLevel="0" collapsed="false">
      <c r="A64" s="13"/>
      <c r="B64" s="13"/>
      <c r="C64" s="9" t="s">
        <v>24</v>
      </c>
      <c r="D64" s="17"/>
      <c r="E64" s="17"/>
      <c r="F64" s="17"/>
      <c r="G64" s="17"/>
      <c r="H64" s="16"/>
      <c r="I64" s="16"/>
      <c r="J64" s="16"/>
      <c r="K64" s="16"/>
      <c r="L64" s="16"/>
      <c r="M64" s="16"/>
      <c r="N64" s="16"/>
      <c r="O64" s="16"/>
      <c r="Q64" s="42"/>
    </row>
    <row r="65" customFormat="false" ht="23.25" hidden="false" customHeight="true" outlineLevel="0" collapsed="false">
      <c r="A65" s="13"/>
      <c r="B65" s="13"/>
      <c r="C65" s="15" t="s">
        <v>115</v>
      </c>
      <c r="D65" s="17"/>
      <c r="E65" s="17"/>
      <c r="F65" s="17"/>
      <c r="G65" s="17"/>
      <c r="H65" s="16" t="n">
        <f aca="false">H91+H101+H110+H119+H146+H172+H194+H207</f>
        <v>4201883.5</v>
      </c>
      <c r="I65" s="16" t="n">
        <f aca="false">I91+I101+I110+I119+I146+I172+I194+I207</f>
        <v>3109414.5</v>
      </c>
      <c r="J65" s="16" t="n">
        <f aca="false">J91+J101+J110+J119+J146+J172+J194+J207</f>
        <v>2274602.5</v>
      </c>
      <c r="K65" s="16" t="n">
        <f aca="false">K91+K101+K110+K119+K146+K172+K194+K207</f>
        <v>41278.9</v>
      </c>
      <c r="L65" s="16" t="n">
        <f aca="false">L91+L101+L110+L119+L146+L172+L194+L207</f>
        <v>41278.9</v>
      </c>
      <c r="M65" s="16" t="n">
        <f aca="false">M91+M101+M110+M119+M146+M172+M194+M207</f>
        <v>41278.9</v>
      </c>
      <c r="N65" s="16" t="n">
        <f aca="false">N91+N101+N110+N119+N146+N172+N194+N207</f>
        <v>41278.9</v>
      </c>
      <c r="O65" s="16" t="n">
        <f aca="false">O91+O101+O110+O119+O146+O172+O194+O207</f>
        <v>9751016.1</v>
      </c>
      <c r="Q65" s="42"/>
    </row>
    <row r="66" customFormat="false" ht="63" hidden="false" customHeight="false" outlineLevel="0" collapsed="false">
      <c r="A66" s="13"/>
      <c r="B66" s="13"/>
      <c r="C66" s="9" t="s">
        <v>26</v>
      </c>
      <c r="D66" s="17"/>
      <c r="E66" s="17"/>
      <c r="F66" s="17"/>
      <c r="G66" s="17"/>
      <c r="H66" s="16"/>
      <c r="I66" s="16"/>
      <c r="J66" s="16"/>
      <c r="K66" s="16"/>
      <c r="L66" s="16"/>
      <c r="M66" s="16"/>
      <c r="N66" s="16"/>
      <c r="O66" s="16"/>
    </row>
    <row r="67" customFormat="false" ht="48" hidden="false" customHeight="true" outlineLevel="0" collapsed="false">
      <c r="A67" s="13"/>
      <c r="B67" s="13"/>
      <c r="C67" s="9" t="s">
        <v>27</v>
      </c>
      <c r="D67" s="17"/>
      <c r="E67" s="17"/>
      <c r="F67" s="17"/>
      <c r="G67" s="17"/>
      <c r="H67" s="16"/>
      <c r="I67" s="16"/>
      <c r="J67" s="16"/>
      <c r="K67" s="16"/>
      <c r="L67" s="16"/>
      <c r="M67" s="16"/>
      <c r="N67" s="16"/>
      <c r="O67" s="16"/>
    </row>
    <row r="68" customFormat="false" ht="22.5" hidden="false" customHeight="true" outlineLevel="0" collapsed="false">
      <c r="A68" s="13"/>
      <c r="B68" s="13"/>
      <c r="C68" s="9" t="s">
        <v>28</v>
      </c>
      <c r="D68" s="17"/>
      <c r="E68" s="17"/>
      <c r="F68" s="17"/>
      <c r="G68" s="17"/>
      <c r="H68" s="16" t="n">
        <f aca="false">H94+H104+H122+H149+H175+H197</f>
        <v>157725.964</v>
      </c>
      <c r="I68" s="16" t="n">
        <f aca="false">I94+I104+I122+I149+I175+I197</f>
        <v>170015.73</v>
      </c>
      <c r="J68" s="16" t="n">
        <f aca="false">J94+J104+J122+J149+J175+J197</f>
        <v>140617.5</v>
      </c>
      <c r="K68" s="16" t="n">
        <f aca="false">K94+K104+K122+K149+K175+K197</f>
        <v>7648.7</v>
      </c>
      <c r="L68" s="16" t="n">
        <f aca="false">L94+L104+L122+L149+L175+L197</f>
        <v>1473.9</v>
      </c>
      <c r="M68" s="16" t="n">
        <f aca="false">M94+M104+M122+M149+M175+M197</f>
        <v>1473.9</v>
      </c>
      <c r="N68" s="16" t="n">
        <f aca="false">N94+N104+N122+N149+N175+N197</f>
        <v>1473.9</v>
      </c>
      <c r="O68" s="16" t="n">
        <f aca="false">SUM(H68:N68)</f>
        <v>480429.594</v>
      </c>
    </row>
    <row r="69" customFormat="false" ht="18.75" hidden="false" customHeight="true" outlineLevel="0" collapsed="false">
      <c r="A69" s="13"/>
      <c r="B69" s="13"/>
      <c r="C69" s="9" t="s">
        <v>29</v>
      </c>
      <c r="D69" s="17"/>
      <c r="E69" s="17"/>
      <c r="F69" s="17"/>
      <c r="G69" s="17"/>
      <c r="H69" s="16" t="n">
        <f aca="false">H123</f>
        <v>4466.6</v>
      </c>
      <c r="I69" s="16"/>
      <c r="J69" s="16" t="n">
        <f aca="false">J123</f>
        <v>10725.5</v>
      </c>
      <c r="K69" s="16"/>
      <c r="L69" s="16"/>
      <c r="M69" s="16"/>
      <c r="N69" s="16"/>
      <c r="O69" s="16" t="n">
        <f aca="false">SUM(H69:N69)</f>
        <v>15192.1</v>
      </c>
    </row>
    <row r="70" customFormat="false" ht="19.5" hidden="false" customHeight="true" outlineLevel="0" collapsed="false">
      <c r="A70" s="13"/>
      <c r="B70" s="13"/>
      <c r="C70" s="9" t="s">
        <v>30</v>
      </c>
      <c r="D70" s="17"/>
      <c r="E70" s="17"/>
      <c r="F70" s="17"/>
      <c r="G70" s="17"/>
      <c r="H70" s="16"/>
      <c r="I70" s="16"/>
      <c r="J70" s="16"/>
      <c r="K70" s="16"/>
      <c r="L70" s="16"/>
      <c r="M70" s="16"/>
      <c r="N70" s="16"/>
      <c r="O70" s="16"/>
    </row>
    <row r="71" customFormat="false" ht="23.25" hidden="false" customHeight="true" outlineLevel="0" collapsed="false">
      <c r="A71" s="36" t="s">
        <v>58</v>
      </c>
      <c r="B71" s="9"/>
      <c r="C71" s="37" t="s">
        <v>116</v>
      </c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X71" s="39"/>
    </row>
    <row r="72" customFormat="false" ht="18.75" hidden="false" customHeight="true" outlineLevel="0" collapsed="false">
      <c r="A72" s="40"/>
      <c r="B72" s="9" t="s">
        <v>69</v>
      </c>
      <c r="C72" s="43" t="s">
        <v>21</v>
      </c>
      <c r="D72" s="13" t="n">
        <v>828</v>
      </c>
      <c r="E72" s="13" t="s">
        <v>114</v>
      </c>
      <c r="F72" s="13" t="s">
        <v>117</v>
      </c>
      <c r="G72" s="13"/>
      <c r="H72" s="16" t="n">
        <f aca="false">SUM(H73:H79)</f>
        <v>3510841</v>
      </c>
      <c r="I72" s="16"/>
      <c r="J72" s="16"/>
      <c r="K72" s="16"/>
      <c r="L72" s="16"/>
      <c r="M72" s="13"/>
      <c r="N72" s="13"/>
      <c r="O72" s="16" t="n">
        <f aca="false">SUM(H72:N72)</f>
        <v>3510841</v>
      </c>
      <c r="Q72" s="42" t="n">
        <f aca="false">H72+H94</f>
        <v>3529437.1</v>
      </c>
      <c r="R72" s="42" t="n">
        <f aca="false">I72+I94</f>
        <v>27600.4</v>
      </c>
      <c r="S72" s="42" t="n">
        <f aca="false">J72+J94</f>
        <v>0</v>
      </c>
      <c r="T72" s="42" t="n">
        <f aca="false">K72+K94</f>
        <v>0</v>
      </c>
      <c r="U72" s="42" t="n">
        <f aca="false">L72+L94</f>
        <v>0</v>
      </c>
      <c r="V72" s="42"/>
      <c r="W72" s="42"/>
      <c r="X72" s="44" t="n">
        <f aca="false">O72+O94</f>
        <v>3557037.5</v>
      </c>
    </row>
    <row r="73" customFormat="false" ht="21" hidden="false" customHeight="true" outlineLevel="0" collapsed="false">
      <c r="A73" s="40"/>
      <c r="B73" s="9"/>
      <c r="C73" s="43"/>
      <c r="D73" s="13" t="n">
        <v>828</v>
      </c>
      <c r="E73" s="13" t="s">
        <v>114</v>
      </c>
      <c r="F73" s="13" t="s">
        <v>118</v>
      </c>
      <c r="G73" s="13" t="n">
        <v>200</v>
      </c>
      <c r="H73" s="16" t="n">
        <v>1419321.8</v>
      </c>
      <c r="I73" s="16"/>
      <c r="J73" s="16"/>
      <c r="K73" s="45"/>
      <c r="L73" s="29"/>
      <c r="M73" s="13"/>
      <c r="N73" s="13"/>
      <c r="O73" s="16" t="n">
        <f aca="false">SUM(H73:N73)</f>
        <v>1419321.8</v>
      </c>
    </row>
    <row r="74" customFormat="false" ht="22.5" hidden="false" customHeight="true" outlineLevel="0" collapsed="false">
      <c r="A74" s="40"/>
      <c r="B74" s="9"/>
      <c r="C74" s="43"/>
      <c r="D74" s="13" t="n">
        <v>828</v>
      </c>
      <c r="E74" s="13" t="s">
        <v>114</v>
      </c>
      <c r="F74" s="13" t="s">
        <v>118</v>
      </c>
      <c r="G74" s="13" t="n">
        <v>500</v>
      </c>
      <c r="H74" s="16" t="n">
        <v>1449923</v>
      </c>
      <c r="I74" s="16"/>
      <c r="J74" s="16"/>
      <c r="K74" s="45"/>
      <c r="L74" s="29"/>
      <c r="M74" s="13"/>
      <c r="N74" s="13"/>
      <c r="O74" s="16" t="n">
        <f aca="false">SUM(H74:N74)</f>
        <v>1449923</v>
      </c>
    </row>
    <row r="75" customFormat="false" ht="19.5" hidden="false" customHeight="true" outlineLevel="0" collapsed="false">
      <c r="A75" s="40"/>
      <c r="B75" s="9"/>
      <c r="C75" s="43"/>
      <c r="D75" s="13" t="n">
        <v>828</v>
      </c>
      <c r="E75" s="13" t="s">
        <v>114</v>
      </c>
      <c r="F75" s="13" t="s">
        <v>119</v>
      </c>
      <c r="G75" s="13" t="n">
        <v>200</v>
      </c>
      <c r="H75" s="16" t="n">
        <v>6878.7</v>
      </c>
      <c r="I75" s="16"/>
      <c r="J75" s="16"/>
      <c r="K75" s="45"/>
      <c r="L75" s="29"/>
      <c r="M75" s="13"/>
      <c r="N75" s="13"/>
      <c r="O75" s="16" t="n">
        <f aca="false">SUM(H75:N75)</f>
        <v>6878.7</v>
      </c>
    </row>
    <row r="76" customFormat="false" ht="18.75" hidden="false" customHeight="true" outlineLevel="0" collapsed="false">
      <c r="A76" s="40"/>
      <c r="B76" s="9"/>
      <c r="C76" s="43"/>
      <c r="D76" s="13" t="n">
        <v>828</v>
      </c>
      <c r="E76" s="13" t="s">
        <v>114</v>
      </c>
      <c r="F76" s="13" t="s">
        <v>120</v>
      </c>
      <c r="G76" s="13" t="n">
        <v>200</v>
      </c>
      <c r="H76" s="16" t="n">
        <v>3.2</v>
      </c>
      <c r="I76" s="16"/>
      <c r="J76" s="16"/>
      <c r="K76" s="13"/>
      <c r="L76" s="13"/>
      <c r="M76" s="13"/>
      <c r="N76" s="13"/>
      <c r="O76" s="16" t="n">
        <f aca="false">SUM(H76:N76)</f>
        <v>3.2</v>
      </c>
    </row>
    <row r="77" customFormat="false" ht="24.75" hidden="true" customHeight="true" outlineLevel="0" collapsed="false">
      <c r="A77" s="40"/>
      <c r="B77" s="9"/>
      <c r="C77" s="43"/>
      <c r="D77" s="13" t="n">
        <v>828</v>
      </c>
      <c r="E77" s="13" t="s">
        <v>114</v>
      </c>
      <c r="F77" s="13" t="s">
        <v>120</v>
      </c>
      <c r="G77" s="13" t="n">
        <v>500</v>
      </c>
      <c r="H77" s="16"/>
      <c r="I77" s="16"/>
      <c r="J77" s="16"/>
      <c r="K77" s="13"/>
      <c r="L77" s="13"/>
      <c r="M77" s="13"/>
      <c r="N77" s="13"/>
      <c r="O77" s="16" t="n">
        <f aca="false">SUM(H77:N77)</f>
        <v>0</v>
      </c>
    </row>
    <row r="78" customFormat="false" ht="19.5" hidden="false" customHeight="true" outlineLevel="0" collapsed="false">
      <c r="A78" s="40"/>
      <c r="B78" s="9"/>
      <c r="C78" s="43"/>
      <c r="D78" s="13" t="n">
        <v>828</v>
      </c>
      <c r="E78" s="13" t="s">
        <v>114</v>
      </c>
      <c r="F78" s="13" t="s">
        <v>121</v>
      </c>
      <c r="G78" s="13" t="n">
        <v>200</v>
      </c>
      <c r="H78" s="46" t="n">
        <v>368536</v>
      </c>
      <c r="I78" s="46"/>
      <c r="J78" s="16"/>
      <c r="K78" s="13"/>
      <c r="L78" s="13"/>
      <c r="M78" s="13"/>
      <c r="N78" s="13"/>
      <c r="O78" s="16" t="n">
        <f aca="false">SUM(H78:N78)</f>
        <v>368536</v>
      </c>
    </row>
    <row r="79" customFormat="false" ht="20.25" hidden="false" customHeight="true" outlineLevel="0" collapsed="false">
      <c r="A79" s="40"/>
      <c r="B79" s="9"/>
      <c r="C79" s="43"/>
      <c r="D79" s="40" t="n">
        <v>828</v>
      </c>
      <c r="E79" s="40" t="s">
        <v>114</v>
      </c>
      <c r="F79" s="40" t="s">
        <v>121</v>
      </c>
      <c r="G79" s="40" t="n">
        <v>500</v>
      </c>
      <c r="H79" s="47" t="n">
        <v>266178.3</v>
      </c>
      <c r="I79" s="47"/>
      <c r="J79" s="47"/>
      <c r="K79" s="40"/>
      <c r="L79" s="40"/>
      <c r="M79" s="40"/>
      <c r="N79" s="40"/>
      <c r="O79" s="47" t="n">
        <f aca="false">SUM(H79:N79)</f>
        <v>266178.3</v>
      </c>
    </row>
    <row r="80" customFormat="false" ht="24.75" hidden="false" customHeight="true" outlineLevel="0" collapsed="false">
      <c r="A80" s="40"/>
      <c r="B80" s="9"/>
      <c r="C80" s="43"/>
      <c r="D80" s="48" t="n">
        <v>828</v>
      </c>
      <c r="E80" s="48" t="s">
        <v>114</v>
      </c>
      <c r="F80" s="48" t="s">
        <v>122</v>
      </c>
      <c r="G80" s="13"/>
      <c r="H80" s="16"/>
      <c r="I80" s="16" t="n">
        <f aca="false">SUM(I81:I88)</f>
        <v>4560074.3</v>
      </c>
      <c r="J80" s="16" t="n">
        <f aca="false">SUM(J81:J88)</f>
        <v>5645576.5</v>
      </c>
      <c r="K80" s="16" t="n">
        <f aca="false">SUM(K81:K88)</f>
        <v>6828014.8</v>
      </c>
      <c r="L80" s="13"/>
      <c r="M80" s="13"/>
      <c r="N80" s="13"/>
      <c r="O80" s="16" t="n">
        <f aca="false">SUM(H80:N80)</f>
        <v>17033665.6</v>
      </c>
      <c r="Q80" s="42" t="n">
        <f aca="false">O72+O80+O94</f>
        <v>20590703.1</v>
      </c>
    </row>
    <row r="81" customFormat="false" ht="21.75" hidden="false" customHeight="true" outlineLevel="0" collapsed="false">
      <c r="A81" s="40"/>
      <c r="B81" s="9"/>
      <c r="C81" s="43"/>
      <c r="D81" s="48" t="n">
        <v>828</v>
      </c>
      <c r="E81" s="48" t="s">
        <v>114</v>
      </c>
      <c r="F81" s="48" t="s">
        <v>123</v>
      </c>
      <c r="G81" s="49" t="n">
        <v>200</v>
      </c>
      <c r="H81" s="16"/>
      <c r="I81" s="16" t="n">
        <f aca="false">2858805.6+182477</f>
        <v>3041282.6</v>
      </c>
      <c r="J81" s="50" t="n">
        <f aca="false">3456345.6+471319.9</f>
        <v>3927665.5</v>
      </c>
      <c r="K81" s="51" t="n">
        <f aca="false">4486003.1+984732.4</f>
        <v>5470735.5</v>
      </c>
      <c r="L81" s="51"/>
      <c r="M81" s="13"/>
      <c r="N81" s="13"/>
      <c r="O81" s="16" t="n">
        <f aca="false">SUM(I81:N81)</f>
        <v>12439683.6</v>
      </c>
    </row>
    <row r="82" customFormat="false" ht="21.75" hidden="false" customHeight="true" outlineLevel="0" collapsed="false">
      <c r="A82" s="40"/>
      <c r="B82" s="9"/>
      <c r="C82" s="43"/>
      <c r="D82" s="48" t="n">
        <v>828</v>
      </c>
      <c r="E82" s="48" t="s">
        <v>114</v>
      </c>
      <c r="F82" s="48" t="s">
        <v>123</v>
      </c>
      <c r="G82" s="49" t="n">
        <v>400</v>
      </c>
      <c r="H82" s="16"/>
      <c r="I82" s="29"/>
      <c r="J82" s="52" t="n">
        <f aca="false">741979+101179</f>
        <v>843158</v>
      </c>
      <c r="K82" s="51" t="n">
        <f aca="false">1112969+244310.3</f>
        <v>1357279.3</v>
      </c>
      <c r="L82" s="51"/>
      <c r="M82" s="13"/>
      <c r="N82" s="13"/>
      <c r="O82" s="16" t="n">
        <f aca="false">SUM(I82:N82)</f>
        <v>2200437.3</v>
      </c>
    </row>
    <row r="83" customFormat="false" ht="24.75" hidden="false" customHeight="true" outlineLevel="0" collapsed="false">
      <c r="A83" s="40"/>
      <c r="B83" s="9"/>
      <c r="C83" s="43"/>
      <c r="D83" s="53" t="n">
        <v>828</v>
      </c>
      <c r="E83" s="53" t="s">
        <v>114</v>
      </c>
      <c r="F83" s="53" t="s">
        <v>124</v>
      </c>
      <c r="G83" s="49" t="n">
        <v>200</v>
      </c>
      <c r="H83" s="16"/>
      <c r="I83" s="54" t="n">
        <v>196807.1</v>
      </c>
      <c r="J83" s="55" t="n">
        <v>170000</v>
      </c>
      <c r="K83" s="56"/>
      <c r="L83" s="49"/>
      <c r="M83" s="13"/>
      <c r="N83" s="13"/>
      <c r="O83" s="16" t="n">
        <f aca="false">SUM(I83:N83)</f>
        <v>366807.1</v>
      </c>
    </row>
    <row r="84" customFormat="false" ht="24.75" hidden="false" customHeight="true" outlineLevel="0" collapsed="false">
      <c r="A84" s="40"/>
      <c r="B84" s="9"/>
      <c r="C84" s="43"/>
      <c r="D84" s="53" t="n">
        <v>828</v>
      </c>
      <c r="E84" s="53" t="s">
        <v>114</v>
      </c>
      <c r="F84" s="53" t="s">
        <v>124</v>
      </c>
      <c r="G84" s="49" t="n">
        <v>500</v>
      </c>
      <c r="H84" s="16"/>
      <c r="I84" s="54" t="n">
        <v>466307.8</v>
      </c>
      <c r="J84" s="49"/>
      <c r="K84" s="56"/>
      <c r="L84" s="49"/>
      <c r="M84" s="13"/>
      <c r="N84" s="13"/>
      <c r="O84" s="16" t="n">
        <f aca="false">SUM(I84:N84)</f>
        <v>466307.8</v>
      </c>
    </row>
    <row r="85" customFormat="false" ht="22.5" hidden="false" customHeight="true" outlineLevel="0" collapsed="false">
      <c r="A85" s="40"/>
      <c r="B85" s="9"/>
      <c r="C85" s="43"/>
      <c r="D85" s="53" t="n">
        <v>828</v>
      </c>
      <c r="E85" s="53" t="s">
        <v>114</v>
      </c>
      <c r="F85" s="53" t="s">
        <v>125</v>
      </c>
      <c r="G85" s="49" t="n">
        <v>200</v>
      </c>
      <c r="H85" s="16"/>
      <c r="I85" s="16" t="n">
        <f aca="false">997+1337-161</f>
        <v>2173</v>
      </c>
      <c r="J85" s="55" t="n">
        <f aca="false">673</f>
        <v>673</v>
      </c>
      <c r="K85" s="56"/>
      <c r="L85" s="55"/>
      <c r="M85" s="13"/>
      <c r="N85" s="13"/>
      <c r="O85" s="16" t="n">
        <f aca="false">SUM(I85:N85)</f>
        <v>2846</v>
      </c>
    </row>
    <row r="86" customFormat="false" ht="24.75" hidden="false" customHeight="true" outlineLevel="0" collapsed="false">
      <c r="A86" s="40"/>
      <c r="B86" s="9"/>
      <c r="C86" s="43"/>
      <c r="D86" s="53" t="n">
        <v>828</v>
      </c>
      <c r="E86" s="53" t="s">
        <v>114</v>
      </c>
      <c r="F86" s="53" t="s">
        <v>126</v>
      </c>
      <c r="G86" s="53" t="n">
        <v>200</v>
      </c>
      <c r="H86" s="57"/>
      <c r="I86" s="58" t="n">
        <v>421097.6</v>
      </c>
      <c r="J86" s="51" t="n">
        <v>368080</v>
      </c>
      <c r="K86" s="51"/>
      <c r="L86" s="51"/>
      <c r="M86" s="13"/>
      <c r="N86" s="13"/>
      <c r="O86" s="16" t="n">
        <f aca="false">SUM(I86:N86)</f>
        <v>789177.6</v>
      </c>
    </row>
    <row r="87" customFormat="false" ht="24.75" hidden="false" customHeight="true" outlineLevel="0" collapsed="false">
      <c r="A87" s="40"/>
      <c r="B87" s="9"/>
      <c r="C87" s="43"/>
      <c r="D87" s="53" t="n">
        <v>828</v>
      </c>
      <c r="E87" s="53" t="s">
        <v>114</v>
      </c>
      <c r="F87" s="53" t="s">
        <v>127</v>
      </c>
      <c r="G87" s="53" t="n">
        <v>400</v>
      </c>
      <c r="H87" s="57"/>
      <c r="I87" s="58"/>
      <c r="J87" s="51" t="n">
        <v>336000</v>
      </c>
      <c r="K87" s="51"/>
      <c r="L87" s="51"/>
      <c r="M87" s="13"/>
      <c r="N87" s="13"/>
      <c r="O87" s="16" t="n">
        <f aca="false">SUM(I87:N87)</f>
        <v>336000</v>
      </c>
    </row>
    <row r="88" customFormat="false" ht="22.5" hidden="false" customHeight="true" outlineLevel="0" collapsed="false">
      <c r="A88" s="40"/>
      <c r="B88" s="9"/>
      <c r="C88" s="43"/>
      <c r="D88" s="53" t="n">
        <v>828</v>
      </c>
      <c r="E88" s="53" t="s">
        <v>114</v>
      </c>
      <c r="F88" s="53" t="s">
        <v>126</v>
      </c>
      <c r="G88" s="53" t="n">
        <v>500</v>
      </c>
      <c r="H88" s="16"/>
      <c r="I88" s="59" t="n">
        <v>432406.2</v>
      </c>
      <c r="J88" s="51"/>
      <c r="K88" s="51"/>
      <c r="L88" s="51"/>
      <c r="M88" s="13"/>
      <c r="N88" s="13"/>
      <c r="O88" s="16" t="n">
        <f aca="false">SUM(I88:N88)</f>
        <v>432406.2</v>
      </c>
    </row>
    <row r="89" customFormat="false" ht="23.25" hidden="false" customHeight="true" outlineLevel="0" collapsed="false">
      <c r="A89" s="13"/>
      <c r="B89" s="9"/>
      <c r="C89" s="9" t="s">
        <v>128</v>
      </c>
      <c r="D89" s="60"/>
      <c r="E89" s="60"/>
      <c r="F89" s="60"/>
      <c r="G89" s="60"/>
      <c r="H89" s="16" t="n">
        <v>3.2</v>
      </c>
      <c r="I89" s="16" t="n">
        <f aca="false">2858805.6</f>
        <v>2858805.6</v>
      </c>
      <c r="J89" s="16" t="n">
        <f aca="false">3456345.6+741979</f>
        <v>4198324.6</v>
      </c>
      <c r="K89" s="16" t="n">
        <f aca="false">4486003.1+1112969</f>
        <v>5598972.1</v>
      </c>
      <c r="L89" s="16"/>
      <c r="M89" s="16"/>
      <c r="N89" s="16"/>
      <c r="O89" s="16" t="n">
        <f aca="false">SUM(I89:N89)</f>
        <v>12656102.3</v>
      </c>
    </row>
    <row r="90" customFormat="false" ht="34.5" hidden="false" customHeight="true" outlineLevel="0" collapsed="false">
      <c r="A90" s="13"/>
      <c r="B90" s="9"/>
      <c r="C90" s="9" t="s">
        <v>24</v>
      </c>
      <c r="D90" s="61"/>
      <c r="E90" s="61"/>
      <c r="F90" s="61"/>
      <c r="G90" s="61"/>
      <c r="H90" s="16"/>
      <c r="I90" s="16"/>
      <c r="J90" s="16"/>
      <c r="K90" s="16"/>
      <c r="L90" s="16"/>
      <c r="M90" s="16"/>
      <c r="N90" s="16"/>
      <c r="O90" s="16"/>
    </row>
    <row r="91" customFormat="false" ht="21" hidden="false" customHeight="true" outlineLevel="0" collapsed="false">
      <c r="A91" s="13"/>
      <c r="B91" s="9"/>
      <c r="C91" s="9" t="s">
        <v>115</v>
      </c>
      <c r="D91" s="61"/>
      <c r="E91" s="61"/>
      <c r="F91" s="61"/>
      <c r="G91" s="61"/>
      <c r="H91" s="16" t="n">
        <f aca="false">H74+H79</f>
        <v>1716101.3</v>
      </c>
      <c r="I91" s="16" t="n">
        <f aca="false">I84+I88</f>
        <v>898714</v>
      </c>
      <c r="J91" s="16" t="n">
        <f aca="false">J84+J88</f>
        <v>0</v>
      </c>
      <c r="K91" s="16"/>
      <c r="L91" s="16"/>
      <c r="M91" s="16"/>
      <c r="N91" s="16"/>
      <c r="O91" s="16" t="n">
        <f aca="false">SUM(H91:N91)</f>
        <v>2614815.3</v>
      </c>
    </row>
    <row r="92" customFormat="false" ht="63" hidden="false" customHeight="true" outlineLevel="0" collapsed="false">
      <c r="A92" s="13"/>
      <c r="B92" s="9"/>
      <c r="C92" s="9" t="s">
        <v>26</v>
      </c>
      <c r="D92" s="60"/>
      <c r="E92" s="60"/>
      <c r="F92" s="60"/>
      <c r="G92" s="60"/>
      <c r="H92" s="16"/>
      <c r="I92" s="16"/>
      <c r="J92" s="16"/>
      <c r="K92" s="16"/>
      <c r="L92" s="16"/>
      <c r="M92" s="16"/>
      <c r="N92" s="16"/>
      <c r="O92" s="16"/>
    </row>
    <row r="93" customFormat="false" ht="48.75" hidden="false" customHeight="true" outlineLevel="0" collapsed="false">
      <c r="A93" s="13"/>
      <c r="B93" s="9"/>
      <c r="C93" s="9" t="s">
        <v>27</v>
      </c>
      <c r="D93" s="60"/>
      <c r="E93" s="60"/>
      <c r="F93" s="60"/>
      <c r="G93" s="60"/>
      <c r="H93" s="16"/>
      <c r="I93" s="16"/>
      <c r="J93" s="16"/>
      <c r="K93" s="16"/>
      <c r="L93" s="16"/>
      <c r="M93" s="16"/>
      <c r="N93" s="16"/>
      <c r="O93" s="16"/>
    </row>
    <row r="94" customFormat="false" ht="22.5" hidden="false" customHeight="true" outlineLevel="0" collapsed="false">
      <c r="A94" s="13"/>
      <c r="B94" s="9"/>
      <c r="C94" s="9" t="s">
        <v>28</v>
      </c>
      <c r="D94" s="61"/>
      <c r="E94" s="61"/>
      <c r="F94" s="61"/>
      <c r="G94" s="61"/>
      <c r="H94" s="16" t="n">
        <v>18596.1</v>
      </c>
      <c r="I94" s="29" t="n">
        <f aca="false">27600.4+249500-249500</f>
        <v>27600.4</v>
      </c>
      <c r="J94" s="16"/>
      <c r="K94" s="16"/>
      <c r="L94" s="16"/>
      <c r="M94" s="16"/>
      <c r="N94" s="16"/>
      <c r="O94" s="16" t="n">
        <f aca="false">SUM(H94:N94)</f>
        <v>46196.5</v>
      </c>
    </row>
    <row r="95" customFormat="false" ht="24.75" hidden="false" customHeight="true" outlineLevel="0" collapsed="false">
      <c r="A95" s="13"/>
      <c r="B95" s="9"/>
      <c r="C95" s="9" t="s">
        <v>29</v>
      </c>
      <c r="D95" s="60"/>
      <c r="E95" s="60"/>
      <c r="F95" s="60"/>
      <c r="G95" s="60"/>
      <c r="H95" s="16"/>
      <c r="I95" s="16"/>
      <c r="J95" s="16"/>
      <c r="K95" s="16"/>
      <c r="L95" s="16"/>
      <c r="M95" s="16"/>
      <c r="N95" s="16"/>
      <c r="O95" s="16"/>
    </row>
    <row r="96" customFormat="false" ht="23.25" hidden="false" customHeight="true" outlineLevel="0" collapsed="false">
      <c r="A96" s="36" t="s">
        <v>129</v>
      </c>
      <c r="B96" s="9"/>
      <c r="C96" s="37" t="s">
        <v>130</v>
      </c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</row>
    <row r="97" customFormat="false" ht="21" hidden="false" customHeight="true" outlineLevel="0" collapsed="false">
      <c r="A97" s="13"/>
      <c r="B97" s="9" t="s">
        <v>72</v>
      </c>
      <c r="C97" s="10" t="s">
        <v>21</v>
      </c>
      <c r="D97" s="13" t="n">
        <v>828</v>
      </c>
      <c r="E97" s="13" t="s">
        <v>114</v>
      </c>
      <c r="F97" s="13" t="s">
        <v>131</v>
      </c>
      <c r="G97" s="13" t="n">
        <v>500</v>
      </c>
      <c r="H97" s="16" t="n">
        <f aca="false">32767.8+1365.4</f>
        <v>34133.2</v>
      </c>
      <c r="I97" s="16"/>
      <c r="J97" s="16"/>
      <c r="K97" s="13"/>
      <c r="L97" s="62"/>
      <c r="M97" s="13"/>
      <c r="N97" s="13"/>
      <c r="O97" s="16" t="n">
        <f aca="false">SUM(H97:N97)</f>
        <v>34133.2</v>
      </c>
      <c r="Q97" s="42" t="n">
        <f aca="false">H97+H104</f>
        <v>36702.4</v>
      </c>
      <c r="R97" s="42" t="n">
        <f aca="false">I98+I104</f>
        <v>31868.2</v>
      </c>
      <c r="S97" s="42" t="n">
        <f aca="false">J98+J104</f>
        <v>102447.6</v>
      </c>
      <c r="T97" s="42" t="n">
        <f aca="false">K98+K104</f>
        <v>102913.6</v>
      </c>
      <c r="U97" s="42" t="n">
        <f aca="false">L97+L104</f>
        <v>0</v>
      </c>
      <c r="V97" s="42" t="n">
        <f aca="false">M97+M104</f>
        <v>0</v>
      </c>
      <c r="W97" s="42" t="n">
        <f aca="false">N97+N104</f>
        <v>0</v>
      </c>
      <c r="X97" s="44" t="n">
        <f aca="false">SUM(Q97:U97)</f>
        <v>273931.8</v>
      </c>
    </row>
    <row r="98" customFormat="false" ht="20.25" hidden="false" customHeight="true" outlineLevel="0" collapsed="false">
      <c r="A98" s="13"/>
      <c r="B98" s="9"/>
      <c r="C98" s="10"/>
      <c r="D98" s="13" t="n">
        <v>828</v>
      </c>
      <c r="E98" s="13" t="s">
        <v>114</v>
      </c>
      <c r="F98" s="13" t="s">
        <v>132</v>
      </c>
      <c r="G98" s="13" t="n">
        <v>500</v>
      </c>
      <c r="H98" s="16"/>
      <c r="I98" s="16" t="n">
        <f aca="false">27859.1+1778.3</f>
        <v>29637.4</v>
      </c>
      <c r="J98" s="16" t="n">
        <f aca="false">83843.1+11433.2</f>
        <v>95276.3</v>
      </c>
      <c r="K98" s="16" t="n">
        <f aca="false">79325.8+17413</f>
        <v>96738.8</v>
      </c>
      <c r="L98" s="63"/>
      <c r="M98" s="40"/>
      <c r="N98" s="40"/>
      <c r="O98" s="16" t="n">
        <f aca="false">SUM(I98:N98)</f>
        <v>221652.5</v>
      </c>
      <c r="Q98" s="42"/>
      <c r="R98" s="42"/>
      <c r="S98" s="42"/>
      <c r="T98" s="42"/>
      <c r="U98" s="42"/>
      <c r="V98" s="42"/>
      <c r="W98" s="42"/>
      <c r="X98" s="44"/>
    </row>
    <row r="99" customFormat="false" ht="36.75" hidden="false" customHeight="true" outlineLevel="0" collapsed="false">
      <c r="A99" s="13"/>
      <c r="B99" s="9"/>
      <c r="C99" s="9" t="s">
        <v>23</v>
      </c>
      <c r="D99" s="64"/>
      <c r="E99" s="64"/>
      <c r="F99" s="64"/>
      <c r="G99" s="64"/>
      <c r="H99" s="65" t="n">
        <v>32767.8</v>
      </c>
      <c r="I99" s="65" t="n">
        <v>27859.1</v>
      </c>
      <c r="J99" s="65" t="n">
        <v>83843.1</v>
      </c>
      <c r="K99" s="65" t="n">
        <v>79325.8</v>
      </c>
      <c r="L99" s="13"/>
      <c r="M99" s="13"/>
      <c r="N99" s="13"/>
      <c r="O99" s="16" t="n">
        <f aca="false">SUM(H99:N99)</f>
        <v>223795.8</v>
      </c>
    </row>
    <row r="100" customFormat="false" ht="32.25" hidden="false" customHeight="true" outlineLevel="0" collapsed="false">
      <c r="A100" s="13"/>
      <c r="B100" s="9"/>
      <c r="C100" s="9" t="s">
        <v>24</v>
      </c>
      <c r="D100" s="61"/>
      <c r="E100" s="61"/>
      <c r="F100" s="61"/>
      <c r="G100" s="61"/>
      <c r="H100" s="16"/>
      <c r="I100" s="16"/>
      <c r="J100" s="16"/>
      <c r="K100" s="16"/>
      <c r="L100" s="16"/>
      <c r="M100" s="16"/>
      <c r="N100" s="16"/>
      <c r="O100" s="16"/>
    </row>
    <row r="101" customFormat="false" ht="21.75" hidden="false" customHeight="true" outlineLevel="0" collapsed="false">
      <c r="A101" s="13"/>
      <c r="B101" s="15"/>
      <c r="C101" s="15" t="s">
        <v>115</v>
      </c>
      <c r="D101" s="61"/>
      <c r="E101" s="61"/>
      <c r="F101" s="61"/>
      <c r="G101" s="61"/>
      <c r="H101" s="16" t="n">
        <f aca="false">H97</f>
        <v>34133.2</v>
      </c>
      <c r="I101" s="16" t="n">
        <f aca="false">I98</f>
        <v>29637.4</v>
      </c>
      <c r="J101" s="16" t="n">
        <f aca="false">J98</f>
        <v>95276.3</v>
      </c>
      <c r="K101" s="16"/>
      <c r="L101" s="16"/>
      <c r="M101" s="16"/>
      <c r="N101" s="16"/>
      <c r="O101" s="16" t="n">
        <f aca="false">SUM(H101:N101)</f>
        <v>159046.9</v>
      </c>
    </row>
    <row r="102" customFormat="false" ht="63" hidden="false" customHeight="false" outlineLevel="0" collapsed="false">
      <c r="A102" s="13"/>
      <c r="B102" s="9"/>
      <c r="C102" s="9" t="s">
        <v>26</v>
      </c>
      <c r="D102" s="60"/>
      <c r="E102" s="60"/>
      <c r="F102" s="60"/>
      <c r="G102" s="60"/>
      <c r="H102" s="16"/>
      <c r="I102" s="16"/>
      <c r="J102" s="16"/>
      <c r="K102" s="16"/>
      <c r="L102" s="16"/>
      <c r="M102" s="16"/>
      <c r="N102" s="16"/>
      <c r="O102" s="16"/>
    </row>
    <row r="103" customFormat="false" ht="47.25" hidden="false" customHeight="false" outlineLevel="0" collapsed="false">
      <c r="A103" s="13"/>
      <c r="B103" s="9"/>
      <c r="C103" s="9" t="s">
        <v>27</v>
      </c>
      <c r="D103" s="60"/>
      <c r="E103" s="60"/>
      <c r="F103" s="60"/>
      <c r="G103" s="60"/>
      <c r="H103" s="16"/>
      <c r="I103" s="16"/>
      <c r="J103" s="16"/>
      <c r="K103" s="16"/>
      <c r="L103" s="16"/>
      <c r="M103" s="16"/>
      <c r="N103" s="16"/>
      <c r="O103" s="16"/>
    </row>
    <row r="104" customFormat="false" ht="18" hidden="false" customHeight="true" outlineLevel="0" collapsed="false">
      <c r="A104" s="13"/>
      <c r="B104" s="9"/>
      <c r="C104" s="9" t="s">
        <v>28</v>
      </c>
      <c r="D104" s="61"/>
      <c r="E104" s="61"/>
      <c r="F104" s="61"/>
      <c r="G104" s="61"/>
      <c r="H104" s="16" t="n">
        <v>2569.2</v>
      </c>
      <c r="I104" s="16" t="n">
        <v>2230.8</v>
      </c>
      <c r="J104" s="16" t="n">
        <v>7171.3</v>
      </c>
      <c r="K104" s="16" t="n">
        <v>6174.8</v>
      </c>
      <c r="L104" s="16"/>
      <c r="M104" s="16"/>
      <c r="N104" s="16"/>
      <c r="O104" s="16" t="n">
        <f aca="false">SUM(H104:N104)</f>
        <v>18146.1</v>
      </c>
    </row>
    <row r="105" customFormat="false" ht="18" hidden="false" customHeight="true" outlineLevel="0" collapsed="false">
      <c r="A105" s="13"/>
      <c r="B105" s="9"/>
      <c r="C105" s="9" t="s">
        <v>29</v>
      </c>
      <c r="D105" s="60"/>
      <c r="E105" s="60"/>
      <c r="F105" s="60"/>
      <c r="G105" s="60"/>
      <c r="H105" s="16"/>
      <c r="I105" s="16"/>
      <c r="J105" s="16"/>
      <c r="K105" s="16"/>
      <c r="L105" s="16"/>
      <c r="M105" s="16"/>
      <c r="N105" s="16"/>
      <c r="O105" s="16"/>
    </row>
    <row r="106" customFormat="false" ht="21" hidden="false" customHeight="true" outlineLevel="0" collapsed="false">
      <c r="A106" s="36" t="s">
        <v>133</v>
      </c>
      <c r="B106" s="9"/>
      <c r="C106" s="37" t="s">
        <v>134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</row>
    <row r="107" customFormat="false" ht="25.5" hidden="false" customHeight="true" outlineLevel="0" collapsed="false">
      <c r="A107" s="13"/>
      <c r="B107" s="9" t="s">
        <v>77</v>
      </c>
      <c r="C107" s="9" t="s">
        <v>21</v>
      </c>
      <c r="D107" s="66" t="n">
        <v>810</v>
      </c>
      <c r="E107" s="66" t="s">
        <v>135</v>
      </c>
      <c r="F107" s="66" t="s">
        <v>136</v>
      </c>
      <c r="G107" s="13" t="n">
        <v>600</v>
      </c>
      <c r="H107" s="16" t="n">
        <v>104</v>
      </c>
      <c r="I107" s="16"/>
      <c r="J107" s="16"/>
      <c r="K107" s="16"/>
      <c r="L107" s="16"/>
      <c r="M107" s="16"/>
      <c r="N107" s="16"/>
      <c r="O107" s="16" t="n">
        <f aca="false">SUM(H107:N107)</f>
        <v>104</v>
      </c>
    </row>
    <row r="108" customFormat="false" ht="31.5" hidden="false" customHeight="false" outlineLevel="0" collapsed="false">
      <c r="A108" s="13"/>
      <c r="B108" s="9"/>
      <c r="C108" s="9" t="s">
        <v>23</v>
      </c>
      <c r="D108" s="60"/>
      <c r="E108" s="60"/>
      <c r="F108" s="60"/>
      <c r="G108" s="60"/>
      <c r="H108" s="16"/>
      <c r="I108" s="16"/>
      <c r="J108" s="16"/>
      <c r="K108" s="16"/>
      <c r="L108" s="16"/>
      <c r="M108" s="16"/>
      <c r="N108" s="16"/>
      <c r="O108" s="16"/>
    </row>
    <row r="109" customFormat="false" ht="35.15" hidden="false" customHeight="true" outlineLevel="0" collapsed="false">
      <c r="A109" s="13"/>
      <c r="B109" s="9"/>
      <c r="C109" s="9" t="s">
        <v>24</v>
      </c>
      <c r="D109" s="61"/>
      <c r="E109" s="61"/>
      <c r="F109" s="61"/>
      <c r="G109" s="61"/>
      <c r="H109" s="16"/>
      <c r="I109" s="16"/>
      <c r="J109" s="16"/>
      <c r="K109" s="16"/>
      <c r="L109" s="16"/>
      <c r="M109" s="16"/>
      <c r="N109" s="16"/>
      <c r="O109" s="16"/>
    </row>
    <row r="110" customFormat="false" ht="22.35" hidden="false" customHeight="true" outlineLevel="0" collapsed="false">
      <c r="A110" s="13"/>
      <c r="B110" s="9"/>
      <c r="C110" s="15" t="s">
        <v>115</v>
      </c>
      <c r="D110" s="61"/>
      <c r="E110" s="61"/>
      <c r="F110" s="61"/>
      <c r="G110" s="61"/>
      <c r="H110" s="16"/>
      <c r="I110" s="16"/>
      <c r="J110" s="16"/>
      <c r="K110" s="16"/>
      <c r="L110" s="16"/>
      <c r="M110" s="16"/>
      <c r="N110" s="16"/>
      <c r="O110" s="16"/>
    </row>
    <row r="111" customFormat="false" ht="64.5" hidden="false" customHeight="true" outlineLevel="0" collapsed="false">
      <c r="A111" s="13"/>
      <c r="B111" s="9"/>
      <c r="C111" s="9" t="s">
        <v>26</v>
      </c>
      <c r="D111" s="60"/>
      <c r="E111" s="60"/>
      <c r="F111" s="60"/>
      <c r="G111" s="60"/>
      <c r="H111" s="16"/>
      <c r="I111" s="16"/>
      <c r="J111" s="16"/>
      <c r="K111" s="16"/>
      <c r="L111" s="16"/>
      <c r="M111" s="16"/>
      <c r="N111" s="16"/>
      <c r="O111" s="16"/>
    </row>
    <row r="112" customFormat="false" ht="52.2" hidden="false" customHeight="true" outlineLevel="0" collapsed="false">
      <c r="A112" s="13"/>
      <c r="B112" s="9"/>
      <c r="C112" s="9" t="s">
        <v>27</v>
      </c>
      <c r="D112" s="60"/>
      <c r="E112" s="60"/>
      <c r="F112" s="60"/>
      <c r="G112" s="60"/>
      <c r="H112" s="16"/>
      <c r="I112" s="16"/>
      <c r="J112" s="16"/>
      <c r="K112" s="16"/>
      <c r="L112" s="16"/>
      <c r="M112" s="16"/>
      <c r="N112" s="16"/>
      <c r="O112" s="16"/>
    </row>
    <row r="113" customFormat="false" ht="29.85" hidden="false" customHeight="true" outlineLevel="0" collapsed="false">
      <c r="A113" s="13"/>
      <c r="B113" s="9"/>
      <c r="C113" s="9" t="s">
        <v>28</v>
      </c>
      <c r="D113" s="61"/>
      <c r="E113" s="61"/>
      <c r="F113" s="61"/>
      <c r="G113" s="61"/>
      <c r="H113" s="16"/>
      <c r="I113" s="16"/>
      <c r="J113" s="16"/>
      <c r="K113" s="16"/>
      <c r="L113" s="16"/>
      <c r="M113" s="16"/>
      <c r="N113" s="16"/>
      <c r="O113" s="16"/>
    </row>
    <row r="114" customFormat="false" ht="28.75" hidden="false" customHeight="true" outlineLevel="0" collapsed="false">
      <c r="A114" s="13"/>
      <c r="B114" s="9"/>
      <c r="C114" s="9" t="s">
        <v>29</v>
      </c>
      <c r="D114" s="60"/>
      <c r="E114" s="60"/>
      <c r="F114" s="60"/>
      <c r="G114" s="60"/>
      <c r="H114" s="16"/>
      <c r="I114" s="16"/>
      <c r="J114" s="16"/>
      <c r="K114" s="16"/>
      <c r="L114" s="16"/>
      <c r="M114" s="16"/>
      <c r="N114" s="16"/>
      <c r="O114" s="16"/>
    </row>
    <row r="115" customFormat="false" ht="29.85" hidden="false" customHeight="true" outlineLevel="0" collapsed="false">
      <c r="A115" s="36" t="s">
        <v>137</v>
      </c>
      <c r="B115" s="9"/>
      <c r="C115" s="37" t="s">
        <v>138</v>
      </c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</row>
    <row r="116" customFormat="false" ht="22.5" hidden="false" customHeight="true" outlineLevel="0" collapsed="false">
      <c r="A116" s="13"/>
      <c r="B116" s="9" t="s">
        <v>82</v>
      </c>
      <c r="C116" s="9" t="s">
        <v>21</v>
      </c>
      <c r="D116" s="53" t="n">
        <v>828</v>
      </c>
      <c r="E116" s="53" t="s">
        <v>114</v>
      </c>
      <c r="F116" s="53" t="s">
        <v>139</v>
      </c>
      <c r="G116" s="53" t="n">
        <v>500</v>
      </c>
      <c r="H116" s="16" t="n">
        <f aca="false">36275+1512.4</f>
        <v>37787.4</v>
      </c>
      <c r="I116" s="16" t="n">
        <v>0</v>
      </c>
      <c r="J116" s="16" t="n">
        <f aca="false">79969.8+10905.2</f>
        <v>90875</v>
      </c>
      <c r="K116" s="16" t="n">
        <v>0</v>
      </c>
      <c r="L116" s="16" t="n">
        <v>0</v>
      </c>
      <c r="M116" s="16" t="n">
        <v>0</v>
      </c>
      <c r="N116" s="16" t="n">
        <v>0</v>
      </c>
      <c r="O116" s="16" t="n">
        <f aca="false">SUM(H116:N116)</f>
        <v>128662.4</v>
      </c>
      <c r="Q116" s="42" t="n">
        <f aca="false">O116-O117</f>
        <v>12417.6</v>
      </c>
    </row>
    <row r="117" customFormat="false" ht="31.5" hidden="false" customHeight="false" outlineLevel="0" collapsed="false">
      <c r="A117" s="13"/>
      <c r="B117" s="9"/>
      <c r="C117" s="9" t="s">
        <v>23</v>
      </c>
      <c r="D117" s="60"/>
      <c r="E117" s="60"/>
      <c r="F117" s="60"/>
      <c r="G117" s="60"/>
      <c r="H117" s="16" t="n">
        <v>36275</v>
      </c>
      <c r="I117" s="16" t="n">
        <v>0</v>
      </c>
      <c r="J117" s="16" t="n">
        <v>79969.8</v>
      </c>
      <c r="K117" s="16" t="n">
        <v>0</v>
      </c>
      <c r="L117" s="16" t="n">
        <v>0</v>
      </c>
      <c r="M117" s="16" t="n">
        <v>0</v>
      </c>
      <c r="N117" s="16" t="n">
        <v>0</v>
      </c>
      <c r="O117" s="16" t="n">
        <f aca="false">SUM(H117:N117)</f>
        <v>116244.8</v>
      </c>
    </row>
    <row r="118" customFormat="false" ht="31.5" hidden="false" customHeight="true" outlineLevel="0" collapsed="false">
      <c r="A118" s="13"/>
      <c r="B118" s="9"/>
      <c r="C118" s="9" t="s">
        <v>24</v>
      </c>
      <c r="D118" s="61"/>
      <c r="E118" s="61"/>
      <c r="F118" s="61"/>
      <c r="G118" s="61"/>
      <c r="H118" s="13"/>
      <c r="I118" s="13"/>
      <c r="J118" s="13"/>
      <c r="K118" s="13"/>
      <c r="L118" s="13"/>
      <c r="M118" s="13"/>
      <c r="N118" s="13"/>
      <c r="O118" s="16" t="n">
        <v>0</v>
      </c>
    </row>
    <row r="119" customFormat="false" ht="19.5" hidden="false" customHeight="true" outlineLevel="0" collapsed="false">
      <c r="A119" s="13"/>
      <c r="B119" s="9"/>
      <c r="C119" s="15" t="s">
        <v>115</v>
      </c>
      <c r="D119" s="61"/>
      <c r="E119" s="61"/>
      <c r="F119" s="61"/>
      <c r="G119" s="61"/>
      <c r="H119" s="16" t="n">
        <f aca="false">H116</f>
        <v>37787.4</v>
      </c>
      <c r="I119" s="13"/>
      <c r="J119" s="16" t="n">
        <f aca="false">J116</f>
        <v>90875</v>
      </c>
      <c r="K119" s="13"/>
      <c r="L119" s="13"/>
      <c r="M119" s="13"/>
      <c r="N119" s="13"/>
      <c r="O119" s="16" t="n">
        <f aca="false">SUM(H119:N119)</f>
        <v>128662.4</v>
      </c>
    </row>
    <row r="120" customFormat="false" ht="63" hidden="false" customHeight="false" outlineLevel="0" collapsed="false">
      <c r="A120" s="13"/>
      <c r="B120" s="9"/>
      <c r="C120" s="9" t="s">
        <v>26</v>
      </c>
      <c r="D120" s="60"/>
      <c r="E120" s="60"/>
      <c r="F120" s="60"/>
      <c r="G120" s="60"/>
      <c r="H120" s="13"/>
      <c r="I120" s="13"/>
      <c r="J120" s="13"/>
      <c r="K120" s="13"/>
      <c r="L120" s="13"/>
      <c r="M120" s="13"/>
      <c r="N120" s="13"/>
      <c r="O120" s="16"/>
    </row>
    <row r="121" customFormat="false" ht="50.25" hidden="false" customHeight="true" outlineLevel="0" collapsed="false">
      <c r="A121" s="13"/>
      <c r="B121" s="9"/>
      <c r="C121" s="9" t="s">
        <v>27</v>
      </c>
      <c r="D121" s="60"/>
      <c r="E121" s="60"/>
      <c r="F121" s="60"/>
      <c r="G121" s="60"/>
      <c r="H121" s="13"/>
      <c r="I121" s="13"/>
      <c r="J121" s="13"/>
      <c r="K121" s="13"/>
      <c r="L121" s="13"/>
      <c r="M121" s="13"/>
      <c r="N121" s="13"/>
      <c r="O121" s="16"/>
    </row>
    <row r="122" customFormat="false" ht="21" hidden="false" customHeight="true" outlineLevel="0" collapsed="false">
      <c r="A122" s="13"/>
      <c r="B122" s="9"/>
      <c r="C122" s="9" t="s">
        <v>28</v>
      </c>
      <c r="D122" s="61"/>
      <c r="E122" s="61"/>
      <c r="F122" s="61"/>
      <c r="G122" s="61"/>
      <c r="H122" s="16" t="n">
        <v>2411.964</v>
      </c>
      <c r="I122" s="13"/>
      <c r="J122" s="16" t="n">
        <v>5653.8</v>
      </c>
      <c r="K122" s="13"/>
      <c r="L122" s="13"/>
      <c r="M122" s="13"/>
      <c r="N122" s="13"/>
      <c r="O122" s="16" t="n">
        <f aca="false">SUM(H122:N122)</f>
        <v>8065.764</v>
      </c>
    </row>
    <row r="123" customFormat="false" ht="22.5" hidden="false" customHeight="true" outlineLevel="0" collapsed="false">
      <c r="A123" s="13"/>
      <c r="B123" s="9"/>
      <c r="C123" s="9" t="s">
        <v>29</v>
      </c>
      <c r="D123" s="60"/>
      <c r="E123" s="60"/>
      <c r="F123" s="60"/>
      <c r="G123" s="60"/>
      <c r="H123" s="16" t="n">
        <v>4466.6</v>
      </c>
      <c r="I123" s="13"/>
      <c r="J123" s="16" t="n">
        <v>10725.5</v>
      </c>
      <c r="K123" s="13"/>
      <c r="L123" s="13"/>
      <c r="M123" s="13"/>
      <c r="N123" s="13"/>
      <c r="O123" s="16" t="n">
        <f aca="false">SUM(H123:N123)</f>
        <v>15192.1</v>
      </c>
    </row>
    <row r="124" customFormat="false" ht="32.25" hidden="true" customHeight="true" outlineLevel="0" collapsed="false">
      <c r="A124" s="13" t="s">
        <v>140</v>
      </c>
      <c r="B124" s="9"/>
      <c r="C124" s="37" t="s">
        <v>86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</row>
    <row r="125" customFormat="false" ht="15.75" hidden="true" customHeight="true" outlineLevel="0" collapsed="false">
      <c r="A125" s="26"/>
      <c r="B125" s="9" t="s">
        <v>86</v>
      </c>
      <c r="C125" s="9" t="s">
        <v>60</v>
      </c>
      <c r="D125" s="9"/>
      <c r="E125" s="9"/>
      <c r="F125" s="9"/>
      <c r="G125" s="9"/>
      <c r="H125" s="16"/>
      <c r="I125" s="16"/>
      <c r="J125" s="16"/>
      <c r="K125" s="16"/>
      <c r="L125" s="16"/>
      <c r="M125" s="16"/>
      <c r="N125" s="16"/>
      <c r="O125" s="16"/>
    </row>
    <row r="126" customFormat="false" ht="15.75" hidden="true" customHeight="false" outlineLevel="0" collapsed="false">
      <c r="A126" s="26"/>
      <c r="B126" s="9"/>
      <c r="C126" s="9" t="s">
        <v>21</v>
      </c>
      <c r="D126" s="60"/>
      <c r="E126" s="60"/>
      <c r="F126" s="60"/>
      <c r="G126" s="60"/>
      <c r="H126" s="16"/>
      <c r="I126" s="16"/>
      <c r="J126" s="16"/>
      <c r="K126" s="16"/>
      <c r="L126" s="16"/>
      <c r="M126" s="16"/>
      <c r="N126" s="16"/>
      <c r="O126" s="16"/>
    </row>
    <row r="127" customFormat="false" ht="15.75" hidden="true" customHeight="false" outlineLevel="0" collapsed="false">
      <c r="A127" s="26"/>
      <c r="B127" s="9"/>
      <c r="C127" s="9" t="s">
        <v>141</v>
      </c>
      <c r="D127" s="61"/>
      <c r="E127" s="61"/>
      <c r="F127" s="61"/>
      <c r="G127" s="61"/>
      <c r="H127" s="16"/>
      <c r="I127" s="16"/>
      <c r="J127" s="16"/>
      <c r="K127" s="16"/>
      <c r="L127" s="16"/>
      <c r="M127" s="16"/>
      <c r="N127" s="16"/>
      <c r="O127" s="16"/>
    </row>
    <row r="128" customFormat="false" ht="47.25" hidden="true" customHeight="false" outlineLevel="0" collapsed="false">
      <c r="A128" s="26"/>
      <c r="B128" s="9"/>
      <c r="C128" s="9" t="s">
        <v>142</v>
      </c>
      <c r="D128" s="61"/>
      <c r="E128" s="61"/>
      <c r="F128" s="61"/>
      <c r="G128" s="61"/>
      <c r="H128" s="16"/>
      <c r="I128" s="16"/>
      <c r="J128" s="16"/>
      <c r="K128" s="16"/>
      <c r="L128" s="16"/>
      <c r="M128" s="16"/>
      <c r="N128" s="16"/>
      <c r="O128" s="16"/>
    </row>
    <row r="129" customFormat="false" ht="54" hidden="true" customHeight="true" outlineLevel="0" collapsed="false">
      <c r="A129" s="26"/>
      <c r="B129" s="9"/>
      <c r="C129" s="9" t="s">
        <v>143</v>
      </c>
      <c r="D129" s="60"/>
      <c r="E129" s="60"/>
      <c r="F129" s="60"/>
      <c r="G129" s="60"/>
      <c r="H129" s="16"/>
      <c r="I129" s="16"/>
      <c r="J129" s="16"/>
      <c r="K129" s="16"/>
      <c r="L129" s="16"/>
      <c r="M129" s="16"/>
      <c r="N129" s="16"/>
      <c r="O129" s="16"/>
    </row>
    <row r="130" customFormat="false" ht="31.5" hidden="true" customHeight="false" outlineLevel="0" collapsed="false">
      <c r="A130" s="26"/>
      <c r="B130" s="9"/>
      <c r="C130" s="9" t="s">
        <v>144</v>
      </c>
      <c r="D130" s="60"/>
      <c r="E130" s="60"/>
      <c r="F130" s="60"/>
      <c r="G130" s="60"/>
      <c r="H130" s="16"/>
      <c r="I130" s="16"/>
      <c r="J130" s="16"/>
      <c r="K130" s="16"/>
      <c r="L130" s="16"/>
      <c r="M130" s="16"/>
      <c r="N130" s="16"/>
      <c r="O130" s="16"/>
    </row>
    <row r="131" customFormat="false" ht="31.5" hidden="true" customHeight="false" outlineLevel="0" collapsed="false">
      <c r="A131" s="26"/>
      <c r="B131" s="9"/>
      <c r="C131" s="9" t="s">
        <v>145</v>
      </c>
      <c r="D131" s="61"/>
      <c r="E131" s="61"/>
      <c r="F131" s="61"/>
      <c r="G131" s="61"/>
      <c r="H131" s="16"/>
      <c r="I131" s="16"/>
      <c r="J131" s="16"/>
      <c r="K131" s="16"/>
      <c r="L131" s="16"/>
      <c r="M131" s="16"/>
      <c r="N131" s="16"/>
      <c r="O131" s="16"/>
    </row>
    <row r="132" customFormat="false" ht="27" hidden="true" customHeight="true" outlineLevel="0" collapsed="false">
      <c r="A132" s="26"/>
      <c r="B132" s="9"/>
      <c r="C132" s="9" t="s">
        <v>29</v>
      </c>
      <c r="D132" s="60"/>
      <c r="E132" s="60"/>
      <c r="F132" s="60"/>
      <c r="G132" s="60"/>
      <c r="H132" s="16"/>
      <c r="I132" s="16"/>
      <c r="J132" s="16"/>
      <c r="K132" s="16"/>
      <c r="L132" s="16"/>
      <c r="M132" s="16"/>
      <c r="N132" s="16"/>
      <c r="O132" s="16"/>
    </row>
    <row r="133" customFormat="false" ht="27.75" hidden="false" customHeight="true" outlineLevel="0" collapsed="false">
      <c r="A133" s="67" t="s">
        <v>140</v>
      </c>
      <c r="B133" s="68"/>
      <c r="C133" s="37" t="s">
        <v>146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</row>
    <row r="134" customFormat="false" ht="18.75" hidden="false" customHeight="true" outlineLevel="0" collapsed="false">
      <c r="A134" s="69"/>
      <c r="B134" s="9" t="s">
        <v>88</v>
      </c>
      <c r="C134" s="70" t="s">
        <v>21</v>
      </c>
      <c r="D134" s="66" t="n">
        <v>828</v>
      </c>
      <c r="E134" s="66" t="s">
        <v>114</v>
      </c>
      <c r="F134" s="66" t="s">
        <v>147</v>
      </c>
      <c r="G134" s="9"/>
      <c r="H134" s="16" t="n">
        <f aca="false">SUM(H135:H136)</f>
        <v>706748.9</v>
      </c>
      <c r="I134" s="16" t="n">
        <f aca="false">SUM(I137:I143)</f>
        <v>1210763.6</v>
      </c>
      <c r="J134" s="16" t="n">
        <f aca="false">SUM(J137:J143)</f>
        <v>1090000</v>
      </c>
      <c r="K134" s="16" t="n">
        <f aca="false">SUM(K137:K143)</f>
        <v>1219160.4</v>
      </c>
      <c r="L134" s="16" t="n">
        <f aca="false">SUM(L137:L143)</f>
        <v>6250967.6</v>
      </c>
      <c r="M134" s="16" t="n">
        <f aca="false">SUM(M137:M143)</f>
        <v>6954000</v>
      </c>
      <c r="N134" s="16" t="n">
        <f aca="false">SUM(N137:N143)</f>
        <v>7479557.00015959</v>
      </c>
      <c r="O134" s="16" t="n">
        <f aca="false">SUM(H134:N134)</f>
        <v>24911197.5001596</v>
      </c>
      <c r="Q134" s="42" t="n">
        <f aca="false">H134+H149</f>
        <v>716376.7</v>
      </c>
      <c r="R134" s="42" t="n">
        <f aca="false">I134+I149</f>
        <v>1246756.63</v>
      </c>
      <c r="S134" s="42" t="n">
        <f aca="false">J134+J149</f>
        <v>1150000</v>
      </c>
      <c r="T134" s="42" t="n">
        <f aca="false">K134+K149</f>
        <v>1219160.4</v>
      </c>
      <c r="U134" s="42" t="n">
        <f aca="false">L134+L149</f>
        <v>6250967.6</v>
      </c>
      <c r="V134" s="42" t="n">
        <f aca="false">M134+M149</f>
        <v>6954000</v>
      </c>
      <c r="W134" s="42" t="n">
        <f aca="false">N134+N149</f>
        <v>7479557.00015959</v>
      </c>
      <c r="X134" s="44" t="n">
        <f aca="false">SUM(Q134:W134)</f>
        <v>25016818.3301596</v>
      </c>
    </row>
    <row r="135" customFormat="false" ht="37.5" hidden="false" customHeight="true" outlineLevel="0" collapsed="false">
      <c r="A135" s="69"/>
      <c r="B135" s="9"/>
      <c r="C135" s="70"/>
      <c r="D135" s="66" t="n">
        <v>828</v>
      </c>
      <c r="E135" s="66" t="s">
        <v>114</v>
      </c>
      <c r="F135" s="66" t="s">
        <v>148</v>
      </c>
      <c r="G135" s="66" t="s">
        <v>149</v>
      </c>
      <c r="H135" s="16" t="n">
        <f aca="false">290584.4+88247.8+121337.5+63601.2+15066</f>
        <v>578836.9</v>
      </c>
      <c r="I135" s="16"/>
      <c r="J135" s="16"/>
      <c r="K135" s="16"/>
      <c r="L135" s="16"/>
      <c r="M135" s="16"/>
      <c r="N135" s="16"/>
      <c r="O135" s="16" t="n">
        <f aca="false">SUM(H135:N135)</f>
        <v>578836.9</v>
      </c>
    </row>
    <row r="136" customFormat="false" ht="24.75" hidden="false" customHeight="true" outlineLevel="0" collapsed="false">
      <c r="A136" s="69"/>
      <c r="B136" s="9"/>
      <c r="C136" s="70"/>
      <c r="D136" s="69" t="n">
        <v>828</v>
      </c>
      <c r="E136" s="69" t="s">
        <v>114</v>
      </c>
      <c r="F136" s="69" t="s">
        <v>150</v>
      </c>
      <c r="G136" s="69" t="n">
        <v>500</v>
      </c>
      <c r="H136" s="16" t="n">
        <v>127912</v>
      </c>
      <c r="I136" s="16"/>
      <c r="J136" s="16"/>
      <c r="K136" s="16"/>
      <c r="L136" s="16"/>
      <c r="M136" s="16"/>
      <c r="N136" s="16"/>
      <c r="O136" s="16" t="n">
        <f aca="false">SUM(H136:N136)</f>
        <v>127912</v>
      </c>
    </row>
    <row r="137" customFormat="false" ht="24" hidden="false" customHeight="true" outlineLevel="0" collapsed="false">
      <c r="A137" s="69"/>
      <c r="B137" s="15"/>
      <c r="C137" s="70"/>
      <c r="D137" s="71" t="n">
        <v>828</v>
      </c>
      <c r="E137" s="71" t="s">
        <v>114</v>
      </c>
      <c r="F137" s="71" t="s">
        <v>151</v>
      </c>
      <c r="G137" s="72" t="n">
        <v>400</v>
      </c>
      <c r="H137" s="46"/>
      <c r="I137" s="46" t="n">
        <f aca="false">204708-6734.5-15066</f>
        <v>182907.5</v>
      </c>
      <c r="J137" s="46"/>
      <c r="K137" s="46" t="n">
        <v>1059760.4</v>
      </c>
      <c r="L137" s="46" t="n">
        <f aca="false">5927829.6+298138</f>
        <v>6225967.6</v>
      </c>
      <c r="M137" s="46" t="n">
        <v>6929000</v>
      </c>
      <c r="N137" s="46" t="n">
        <v>7454557.00015959</v>
      </c>
      <c r="O137" s="46" t="n">
        <f aca="false">SUM(H137:N137)</f>
        <v>21852192.5001596</v>
      </c>
    </row>
    <row r="138" customFormat="false" ht="19.5" hidden="false" customHeight="true" outlineLevel="0" collapsed="false">
      <c r="A138" s="69"/>
      <c r="B138" s="9"/>
      <c r="C138" s="70"/>
      <c r="D138" s="66" t="n">
        <v>828</v>
      </c>
      <c r="E138" s="66" t="s">
        <v>114</v>
      </c>
      <c r="F138" s="66" t="s">
        <v>152</v>
      </c>
      <c r="G138" s="69" t="n">
        <v>400</v>
      </c>
      <c r="H138" s="16"/>
      <c r="I138" s="16" t="n">
        <v>165593.3</v>
      </c>
      <c r="J138" s="16" t="n">
        <v>85000</v>
      </c>
      <c r="K138" s="16"/>
      <c r="L138" s="16"/>
      <c r="M138" s="16"/>
      <c r="N138" s="16"/>
      <c r="O138" s="16" t="n">
        <f aca="false">SUM(H138:N138)</f>
        <v>250593.3</v>
      </c>
    </row>
    <row r="139" customFormat="false" ht="19.5" hidden="false" customHeight="true" outlineLevel="0" collapsed="false">
      <c r="A139" s="69"/>
      <c r="B139" s="9"/>
      <c r="C139" s="70"/>
      <c r="D139" s="66" t="n">
        <v>828</v>
      </c>
      <c r="E139" s="66" t="s">
        <v>114</v>
      </c>
      <c r="F139" s="66" t="s">
        <v>153</v>
      </c>
      <c r="G139" s="69" t="n">
        <v>500</v>
      </c>
      <c r="H139" s="16"/>
      <c r="I139" s="16" t="n">
        <v>569883.2</v>
      </c>
      <c r="J139" s="16" t="n">
        <v>940000</v>
      </c>
      <c r="K139" s="16"/>
      <c r="L139" s="16"/>
      <c r="M139" s="16"/>
      <c r="N139" s="16"/>
      <c r="O139" s="16" t="n">
        <f aca="false">SUM(H139:N139)</f>
        <v>1509883.2</v>
      </c>
    </row>
    <row r="140" customFormat="false" ht="19.5" hidden="false" customHeight="true" outlineLevel="0" collapsed="false">
      <c r="A140" s="69"/>
      <c r="B140" s="9"/>
      <c r="C140" s="70"/>
      <c r="D140" s="66" t="n">
        <v>828</v>
      </c>
      <c r="E140" s="66" t="s">
        <v>114</v>
      </c>
      <c r="F140" s="66" t="s">
        <v>154</v>
      </c>
      <c r="G140" s="69" t="n">
        <v>400</v>
      </c>
      <c r="H140" s="16"/>
      <c r="I140" s="16" t="n">
        <v>71825</v>
      </c>
      <c r="J140" s="16" t="n">
        <v>37000</v>
      </c>
      <c r="K140" s="16" t="n">
        <v>59000</v>
      </c>
      <c r="L140" s="16"/>
      <c r="M140" s="16"/>
      <c r="N140" s="16"/>
      <c r="O140" s="16" t="n">
        <f aca="false">SUM(H140:N140)</f>
        <v>167825</v>
      </c>
    </row>
    <row r="141" customFormat="false" ht="19.5" hidden="false" customHeight="true" outlineLevel="0" collapsed="false">
      <c r="A141" s="69"/>
      <c r="B141" s="9"/>
      <c r="C141" s="70"/>
      <c r="D141" s="66" t="n">
        <v>828</v>
      </c>
      <c r="E141" s="66" t="s">
        <v>114</v>
      </c>
      <c r="F141" s="66" t="s">
        <v>155</v>
      </c>
      <c r="G141" s="69" t="n">
        <v>200</v>
      </c>
      <c r="H141" s="16"/>
      <c r="I141" s="16" t="n">
        <v>56766.1</v>
      </c>
      <c r="J141" s="73"/>
      <c r="K141" s="73"/>
      <c r="L141" s="73"/>
      <c r="M141" s="73"/>
      <c r="N141" s="73"/>
      <c r="O141" s="16" t="n">
        <f aca="false">SUM(H141:N141)</f>
        <v>56766.1</v>
      </c>
    </row>
    <row r="142" customFormat="false" ht="19.5" hidden="false" customHeight="true" outlineLevel="0" collapsed="false">
      <c r="A142" s="69"/>
      <c r="B142" s="9"/>
      <c r="C142" s="70"/>
      <c r="D142" s="66" t="n">
        <v>828</v>
      </c>
      <c r="E142" s="66" t="s">
        <v>114</v>
      </c>
      <c r="F142" s="66" t="s">
        <v>155</v>
      </c>
      <c r="G142" s="69" t="n">
        <v>400</v>
      </c>
      <c r="H142" s="16"/>
      <c r="I142" s="16" t="n">
        <v>70135.958</v>
      </c>
      <c r="J142" s="50" t="n">
        <f aca="false">28000</f>
        <v>28000</v>
      </c>
      <c r="K142" s="50" t="n">
        <f aca="false">24400+76000</f>
        <v>100400</v>
      </c>
      <c r="L142" s="50" t="n">
        <v>25000</v>
      </c>
      <c r="M142" s="50" t="n">
        <v>25000</v>
      </c>
      <c r="N142" s="50" t="n">
        <v>25000</v>
      </c>
      <c r="O142" s="16" t="n">
        <f aca="false">SUM(H142:N142)</f>
        <v>273535.958</v>
      </c>
    </row>
    <row r="143" customFormat="false" ht="19.5" hidden="false" customHeight="true" outlineLevel="0" collapsed="false">
      <c r="A143" s="69"/>
      <c r="B143" s="9"/>
      <c r="C143" s="70"/>
      <c r="D143" s="66" t="n">
        <v>828</v>
      </c>
      <c r="E143" s="66" t="s">
        <v>114</v>
      </c>
      <c r="F143" s="66" t="s">
        <v>155</v>
      </c>
      <c r="G143" s="69" t="n">
        <v>800</v>
      </c>
      <c r="H143" s="16"/>
      <c r="I143" s="16" t="n">
        <v>93652.542</v>
      </c>
      <c r="J143" s="74"/>
      <c r="K143" s="74"/>
      <c r="L143" s="74"/>
      <c r="M143" s="74"/>
      <c r="N143" s="75"/>
      <c r="O143" s="16" t="n">
        <f aca="false">SUM(H143:N143)</f>
        <v>93652.542</v>
      </c>
    </row>
    <row r="144" customFormat="false" ht="31.5" hidden="false" customHeight="false" outlineLevel="0" collapsed="false">
      <c r="A144" s="13"/>
      <c r="B144" s="9"/>
      <c r="C144" s="9" t="s">
        <v>23</v>
      </c>
      <c r="D144" s="60"/>
      <c r="E144" s="60"/>
      <c r="F144" s="60"/>
      <c r="G144" s="60"/>
      <c r="H144" s="16"/>
      <c r="I144" s="16"/>
      <c r="J144" s="16"/>
      <c r="K144" s="16"/>
      <c r="L144" s="16"/>
      <c r="M144" s="16"/>
      <c r="N144" s="16"/>
      <c r="O144" s="16"/>
    </row>
    <row r="145" customFormat="false" ht="32.25" hidden="false" customHeight="true" outlineLevel="0" collapsed="false">
      <c r="A145" s="13"/>
      <c r="B145" s="9"/>
      <c r="C145" s="9" t="s">
        <v>24</v>
      </c>
      <c r="D145" s="61"/>
      <c r="E145" s="61"/>
      <c r="F145" s="61"/>
      <c r="G145" s="61"/>
      <c r="H145" s="16"/>
      <c r="I145" s="16"/>
      <c r="J145" s="16"/>
      <c r="K145" s="16"/>
      <c r="L145" s="16"/>
      <c r="M145" s="16"/>
      <c r="N145" s="16"/>
      <c r="O145" s="16"/>
    </row>
    <row r="146" customFormat="false" ht="28.75" hidden="false" customHeight="true" outlineLevel="0" collapsed="false">
      <c r="A146" s="13"/>
      <c r="B146" s="15"/>
      <c r="C146" s="15" t="s">
        <v>115</v>
      </c>
      <c r="D146" s="61"/>
      <c r="E146" s="61"/>
      <c r="F146" s="61"/>
      <c r="G146" s="61"/>
      <c r="H146" s="16" t="n">
        <f aca="false">H136</f>
        <v>127912</v>
      </c>
      <c r="I146" s="16" t="n">
        <f aca="false">I139</f>
        <v>569883.2</v>
      </c>
      <c r="J146" s="16" t="n">
        <f aca="false">J139</f>
        <v>940000</v>
      </c>
      <c r="K146" s="16" t="n">
        <f aca="false">K139</f>
        <v>0</v>
      </c>
      <c r="L146" s="16" t="n">
        <f aca="false">L139</f>
        <v>0</v>
      </c>
      <c r="M146" s="16" t="n">
        <f aca="false">M139</f>
        <v>0</v>
      </c>
      <c r="N146" s="16" t="n">
        <f aca="false">N139</f>
        <v>0</v>
      </c>
      <c r="O146" s="16" t="n">
        <f aca="false">SUM(H146:N146)</f>
        <v>1637795.2</v>
      </c>
    </row>
    <row r="147" customFormat="false" ht="66.75" hidden="false" customHeight="true" outlineLevel="0" collapsed="false">
      <c r="A147" s="13"/>
      <c r="B147" s="9"/>
      <c r="C147" s="9" t="s">
        <v>26</v>
      </c>
      <c r="D147" s="60"/>
      <c r="E147" s="60"/>
      <c r="F147" s="60"/>
      <c r="G147" s="60"/>
      <c r="H147" s="16"/>
      <c r="I147" s="16"/>
      <c r="J147" s="16"/>
      <c r="K147" s="16"/>
      <c r="L147" s="16"/>
      <c r="M147" s="16"/>
      <c r="N147" s="16"/>
      <c r="O147" s="16"/>
    </row>
    <row r="148" customFormat="false" ht="50.25" hidden="false" customHeight="true" outlineLevel="0" collapsed="false">
      <c r="A148" s="13"/>
      <c r="B148" s="9"/>
      <c r="C148" s="9" t="s">
        <v>27</v>
      </c>
      <c r="D148" s="60"/>
      <c r="E148" s="60"/>
      <c r="F148" s="60"/>
      <c r="G148" s="60"/>
      <c r="H148" s="16"/>
      <c r="I148" s="16"/>
      <c r="J148" s="16"/>
      <c r="K148" s="16"/>
      <c r="L148" s="16"/>
      <c r="M148" s="16"/>
      <c r="N148" s="16"/>
      <c r="O148" s="16"/>
    </row>
    <row r="149" customFormat="false" ht="24.5" hidden="false" customHeight="true" outlineLevel="0" collapsed="false">
      <c r="A149" s="13"/>
      <c r="B149" s="9"/>
      <c r="C149" s="9" t="s">
        <v>28</v>
      </c>
      <c r="D149" s="61"/>
      <c r="E149" s="61"/>
      <c r="F149" s="61"/>
      <c r="G149" s="61"/>
      <c r="H149" s="16" t="n">
        <v>9627.79999999999</v>
      </c>
      <c r="I149" s="16" t="n">
        <v>35993.03</v>
      </c>
      <c r="J149" s="16" t="n">
        <v>60000</v>
      </c>
      <c r="K149" s="16"/>
      <c r="L149" s="16"/>
      <c r="M149" s="16"/>
      <c r="N149" s="16"/>
      <c r="O149" s="16" t="n">
        <f aca="false">SUM(H149:N149)</f>
        <v>105620.83</v>
      </c>
      <c r="Q149" s="42" t="n">
        <f aca="false">O134+O149</f>
        <v>25016818.3301596</v>
      </c>
    </row>
    <row r="150" customFormat="false" ht="22.35" hidden="false" customHeight="true" outlineLevel="0" collapsed="false">
      <c r="A150" s="13"/>
      <c r="B150" s="9"/>
      <c r="C150" s="9" t="s">
        <v>29</v>
      </c>
      <c r="D150" s="60"/>
      <c r="E150" s="60"/>
      <c r="F150" s="60"/>
      <c r="G150" s="60"/>
      <c r="H150" s="16"/>
      <c r="I150" s="16"/>
      <c r="J150" s="16"/>
      <c r="K150" s="16"/>
      <c r="L150" s="16"/>
      <c r="M150" s="16"/>
      <c r="N150" s="16"/>
      <c r="O150" s="16"/>
      <c r="Q150" s="42"/>
    </row>
    <row r="151" customFormat="false" ht="24.75" hidden="false" customHeight="true" outlineLevel="0" collapsed="false">
      <c r="A151" s="36" t="s">
        <v>156</v>
      </c>
      <c r="B151" s="15"/>
      <c r="C151" s="37" t="s">
        <v>157</v>
      </c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</row>
    <row r="152" customFormat="false" ht="18" hidden="false" customHeight="true" outlineLevel="0" collapsed="false">
      <c r="A152" s="13"/>
      <c r="B152" s="9" t="s">
        <v>93</v>
      </c>
      <c r="C152" s="10" t="s">
        <v>21</v>
      </c>
      <c r="D152" s="66" t="n">
        <v>828</v>
      </c>
      <c r="E152" s="66" t="s">
        <v>114</v>
      </c>
      <c r="F152" s="66" t="s">
        <v>158</v>
      </c>
      <c r="G152" s="9"/>
      <c r="H152" s="16" t="n">
        <f aca="false">SUM(H153:H156)</f>
        <v>6978370.5</v>
      </c>
      <c r="I152" s="16" t="n">
        <f aca="false">SUM(I157:I169)</f>
        <v>8456601.4</v>
      </c>
      <c r="J152" s="16" t="n">
        <f aca="false">SUM(J157:J169)</f>
        <v>8840061.7</v>
      </c>
      <c r="K152" s="16" t="n">
        <f aca="false">SUM(K157:K169)</f>
        <v>8846758.9</v>
      </c>
      <c r="L152" s="16" t="n">
        <f aca="false">SUM(L157:L169)</f>
        <v>8562920</v>
      </c>
      <c r="M152" s="16" t="n">
        <f aca="false">SUM(M157:M169)</f>
        <v>8837810</v>
      </c>
      <c r="N152" s="16" t="n">
        <f aca="false">SUM(N157:N169)</f>
        <v>9137810</v>
      </c>
      <c r="O152" s="16" t="n">
        <f aca="false">SUM(H152:N152)</f>
        <v>59660332.5</v>
      </c>
      <c r="Q152" s="42" t="n">
        <f aca="false">H152+H175</f>
        <v>7101764.3</v>
      </c>
      <c r="R152" s="42" t="n">
        <f aca="false">I152+I175</f>
        <v>8559319</v>
      </c>
      <c r="S152" s="42" t="n">
        <f aca="false">J152+J175</f>
        <v>8906380.2</v>
      </c>
      <c r="T152" s="42" t="n">
        <f aca="false">K152+K175</f>
        <v>8846758.9</v>
      </c>
      <c r="U152" s="42" t="n">
        <f aca="false">L152+L175</f>
        <v>8562920</v>
      </c>
      <c r="V152" s="42" t="n">
        <f aca="false">M152+M175</f>
        <v>8837810</v>
      </c>
      <c r="W152" s="42" t="n">
        <f aca="false">N152+N175</f>
        <v>9137810</v>
      </c>
      <c r="X152" s="44" t="n">
        <f aca="false">SUM(Q152:W152)</f>
        <v>59952762.4</v>
      </c>
    </row>
    <row r="153" customFormat="false" ht="21.75" hidden="false" customHeight="true" outlineLevel="0" collapsed="false">
      <c r="A153" s="13"/>
      <c r="B153" s="9"/>
      <c r="C153" s="10"/>
      <c r="D153" s="66" t="n">
        <v>828</v>
      </c>
      <c r="E153" s="66" t="s">
        <v>114</v>
      </c>
      <c r="F153" s="66" t="s">
        <v>159</v>
      </c>
      <c r="G153" s="66" t="s">
        <v>160</v>
      </c>
      <c r="H153" s="16" t="n">
        <f aca="false">3957951.7+500+813458.2+33723.2+1040</f>
        <v>4806673.1</v>
      </c>
      <c r="I153" s="16"/>
      <c r="J153" s="16"/>
      <c r="K153" s="16"/>
      <c r="L153" s="16"/>
      <c r="M153" s="16"/>
      <c r="N153" s="16"/>
      <c r="O153" s="16" t="n">
        <f aca="false">SUM(H153:N153)</f>
        <v>4806673.1</v>
      </c>
    </row>
    <row r="154" customFormat="false" ht="17.25" hidden="false" customHeight="true" outlineLevel="0" collapsed="false">
      <c r="A154" s="13"/>
      <c r="B154" s="9"/>
      <c r="C154" s="10"/>
      <c r="D154" s="66" t="n">
        <v>828</v>
      </c>
      <c r="E154" s="66" t="s">
        <v>114</v>
      </c>
      <c r="F154" s="66" t="s">
        <v>161</v>
      </c>
      <c r="G154" s="66" t="s">
        <v>162</v>
      </c>
      <c r="H154" s="16" t="n">
        <f aca="false">173842.1+22328-15066</f>
        <v>181104.1</v>
      </c>
      <c r="I154" s="16"/>
      <c r="J154" s="16"/>
      <c r="K154" s="16"/>
      <c r="L154" s="16"/>
      <c r="M154" s="16"/>
      <c r="N154" s="16"/>
      <c r="O154" s="16" t="n">
        <f aca="false">SUM(H154:N154)</f>
        <v>181104.1</v>
      </c>
    </row>
    <row r="155" customFormat="false" ht="18.75" hidden="false" customHeight="true" outlineLevel="0" collapsed="false">
      <c r="A155" s="13"/>
      <c r="B155" s="9"/>
      <c r="C155" s="10"/>
      <c r="D155" s="66" t="n">
        <v>828</v>
      </c>
      <c r="E155" s="66" t="s">
        <v>114</v>
      </c>
      <c r="F155" s="66" t="s">
        <v>163</v>
      </c>
      <c r="G155" s="69" t="n">
        <v>500</v>
      </c>
      <c r="H155" s="16" t="n">
        <v>1860280.2</v>
      </c>
      <c r="I155" s="16"/>
      <c r="J155" s="16"/>
      <c r="K155" s="16"/>
      <c r="L155" s="16"/>
      <c r="M155" s="16"/>
      <c r="N155" s="16"/>
      <c r="O155" s="16" t="n">
        <f aca="false">SUM(H155:N155)</f>
        <v>1860280.2</v>
      </c>
    </row>
    <row r="156" customFormat="false" ht="18" hidden="false" customHeight="true" outlineLevel="0" collapsed="false">
      <c r="A156" s="13"/>
      <c r="B156" s="9"/>
      <c r="C156" s="10"/>
      <c r="D156" s="66" t="n">
        <v>828</v>
      </c>
      <c r="E156" s="66" t="s">
        <v>114</v>
      </c>
      <c r="F156" s="66" t="s">
        <v>164</v>
      </c>
      <c r="G156" s="66" t="s">
        <v>160</v>
      </c>
      <c r="H156" s="16" t="n">
        <f aca="false">88921.3+32508.6+8883.2</f>
        <v>130313.1</v>
      </c>
      <c r="I156" s="16"/>
      <c r="J156" s="16"/>
      <c r="K156" s="16"/>
      <c r="L156" s="16"/>
      <c r="M156" s="16"/>
      <c r="N156" s="16"/>
      <c r="O156" s="16" t="n">
        <f aca="false">SUM(H156:N156)</f>
        <v>130313.1</v>
      </c>
    </row>
    <row r="157" customFormat="false" ht="21" hidden="false" customHeight="true" outlineLevel="0" collapsed="false">
      <c r="A157" s="13"/>
      <c r="B157" s="9"/>
      <c r="C157" s="10"/>
      <c r="D157" s="66" t="n">
        <v>828</v>
      </c>
      <c r="E157" s="66" t="s">
        <v>114</v>
      </c>
      <c r="F157" s="66" t="s">
        <v>165</v>
      </c>
      <c r="G157" s="66" t="n">
        <v>200</v>
      </c>
      <c r="H157" s="16"/>
      <c r="I157" s="16" t="n">
        <v>3674146.2</v>
      </c>
      <c r="J157" s="16" t="n">
        <v>4227818.5</v>
      </c>
      <c r="K157" s="16" t="n">
        <v>4321358.5</v>
      </c>
      <c r="L157" s="16" t="n">
        <v>4421358.5</v>
      </c>
      <c r="M157" s="16" t="n">
        <v>4521358.5</v>
      </c>
      <c r="N157" s="16" t="n">
        <v>4621358.5</v>
      </c>
      <c r="O157" s="16" t="n">
        <f aca="false">SUM(H157:N157)</f>
        <v>25787398.7</v>
      </c>
      <c r="R157" s="42"/>
    </row>
    <row r="158" customFormat="false" ht="21" hidden="false" customHeight="true" outlineLevel="0" collapsed="false">
      <c r="A158" s="13"/>
      <c r="B158" s="9"/>
      <c r="C158" s="10"/>
      <c r="D158" s="66" t="n">
        <v>828</v>
      </c>
      <c r="E158" s="66" t="s">
        <v>114</v>
      </c>
      <c r="F158" s="66" t="s">
        <v>165</v>
      </c>
      <c r="G158" s="66" t="n">
        <v>800</v>
      </c>
      <c r="H158" s="16"/>
      <c r="I158" s="16" t="n">
        <v>5000</v>
      </c>
      <c r="J158" s="16" t="n">
        <v>5000</v>
      </c>
      <c r="K158" s="16" t="n">
        <v>5000</v>
      </c>
      <c r="L158" s="16" t="n">
        <v>5000</v>
      </c>
      <c r="M158" s="16" t="n">
        <v>5000</v>
      </c>
      <c r="N158" s="16" t="n">
        <v>5000</v>
      </c>
      <c r="O158" s="16" t="n">
        <f aca="false">SUM(H158:N158)</f>
        <v>30000</v>
      </c>
    </row>
    <row r="159" customFormat="false" ht="21" hidden="false" customHeight="true" outlineLevel="0" collapsed="false">
      <c r="A159" s="13"/>
      <c r="B159" s="9"/>
      <c r="C159" s="10"/>
      <c r="D159" s="66" t="n">
        <v>828</v>
      </c>
      <c r="E159" s="66" t="s">
        <v>114</v>
      </c>
      <c r="F159" s="66" t="s">
        <v>166</v>
      </c>
      <c r="G159" s="66" t="n">
        <v>200</v>
      </c>
      <c r="H159" s="16"/>
      <c r="I159" s="16" t="n">
        <v>337457.4</v>
      </c>
      <c r="J159" s="16" t="n">
        <v>189508.5</v>
      </c>
      <c r="K159" s="16" t="n">
        <v>189641.5</v>
      </c>
      <c r="L159" s="16" t="n">
        <v>189641.5</v>
      </c>
      <c r="M159" s="16" t="n">
        <v>189641.5</v>
      </c>
      <c r="N159" s="16" t="n">
        <v>189641.5</v>
      </c>
      <c r="O159" s="16" t="n">
        <f aca="false">SUM(H159:N159)</f>
        <v>1285531.9</v>
      </c>
    </row>
    <row r="160" customFormat="false" ht="21" hidden="false" customHeight="true" outlineLevel="0" collapsed="false">
      <c r="A160" s="13"/>
      <c r="B160" s="9"/>
      <c r="C160" s="10"/>
      <c r="D160" s="66" t="n">
        <v>828</v>
      </c>
      <c r="E160" s="66" t="s">
        <v>114</v>
      </c>
      <c r="F160" s="66" t="s">
        <v>166</v>
      </c>
      <c r="G160" s="66" t="n">
        <v>600</v>
      </c>
      <c r="H160" s="16"/>
      <c r="I160" s="16" t="n">
        <v>24075</v>
      </c>
      <c r="J160" s="16" t="n">
        <v>24774</v>
      </c>
      <c r="K160" s="16" t="n">
        <v>25363</v>
      </c>
      <c r="L160" s="16" t="n">
        <v>25363</v>
      </c>
      <c r="M160" s="16" t="n">
        <v>25363</v>
      </c>
      <c r="N160" s="16" t="n">
        <v>25363</v>
      </c>
      <c r="O160" s="16" t="n">
        <f aca="false">SUM(H160:N160)</f>
        <v>150301</v>
      </c>
    </row>
    <row r="161" customFormat="false" ht="21" hidden="false" customHeight="true" outlineLevel="0" collapsed="false">
      <c r="A161" s="13"/>
      <c r="B161" s="9"/>
      <c r="C161" s="10"/>
      <c r="D161" s="66" t="n">
        <v>828</v>
      </c>
      <c r="E161" s="66" t="s">
        <v>114</v>
      </c>
      <c r="F161" s="66" t="s">
        <v>167</v>
      </c>
      <c r="G161" s="66" t="n">
        <v>200</v>
      </c>
      <c r="H161" s="16"/>
      <c r="I161" s="16" t="n">
        <v>167274.8</v>
      </c>
      <c r="J161" s="16" t="n">
        <v>177000</v>
      </c>
      <c r="K161" s="16" t="n">
        <v>184000</v>
      </c>
      <c r="L161" s="16" t="n">
        <v>184000</v>
      </c>
      <c r="M161" s="16" t="n">
        <v>184000</v>
      </c>
      <c r="N161" s="16" t="n">
        <v>184000</v>
      </c>
      <c r="O161" s="16" t="n">
        <f aca="false">SUM(H161:N161)</f>
        <v>1080274.8</v>
      </c>
    </row>
    <row r="162" customFormat="false" ht="21" hidden="false" customHeight="true" outlineLevel="0" collapsed="false">
      <c r="A162" s="13"/>
      <c r="B162" s="9"/>
      <c r="C162" s="10"/>
      <c r="D162" s="66" t="n">
        <v>828</v>
      </c>
      <c r="E162" s="66" t="s">
        <v>114</v>
      </c>
      <c r="F162" s="66" t="s">
        <v>168</v>
      </c>
      <c r="G162" s="66" t="n">
        <v>200</v>
      </c>
      <c r="H162" s="16"/>
      <c r="I162" s="76" t="n">
        <f aca="false">2437479.5-89098-0.1-600</f>
        <v>2347781.4</v>
      </c>
      <c r="J162" s="55" t="n">
        <f aca="false">2543104.6-101179-10905.2</f>
        <v>2431020.4</v>
      </c>
      <c r="K162" s="50" t="n">
        <f aca="false">5200000-200000-150000+1335384-1243885-2006420-1404-200000-984732.4-17413+1810266.3-76000</f>
        <v>3465795.9</v>
      </c>
      <c r="L162" s="50" t="n">
        <f aca="false">5300000+732557-3000000</f>
        <v>3032557</v>
      </c>
      <c r="M162" s="50" t="n">
        <f aca="false">5400000+807447-3000000</f>
        <v>3207447</v>
      </c>
      <c r="N162" s="77" t="n">
        <f aca="false">5500000+907447-3000000</f>
        <v>3407447</v>
      </c>
      <c r="O162" s="16" t="n">
        <f aca="false">SUM(H162:N162)</f>
        <v>17892048.7</v>
      </c>
    </row>
    <row r="163" customFormat="false" ht="21" hidden="false" customHeight="true" outlineLevel="0" collapsed="false">
      <c r="A163" s="13"/>
      <c r="B163" s="9"/>
      <c r="C163" s="10"/>
      <c r="D163" s="66" t="n">
        <v>828</v>
      </c>
      <c r="E163" s="66" t="s">
        <v>114</v>
      </c>
      <c r="F163" s="66" t="s">
        <v>169</v>
      </c>
      <c r="G163" s="66" t="n">
        <v>500</v>
      </c>
      <c r="H163" s="16"/>
      <c r="I163" s="16" t="n">
        <f aca="false">1569901</f>
        <v>1569901</v>
      </c>
      <c r="J163" s="16" t="n">
        <v>1107172.3</v>
      </c>
      <c r="K163" s="16"/>
      <c r="L163" s="16"/>
      <c r="M163" s="16"/>
      <c r="N163" s="16"/>
      <c r="O163" s="16" t="n">
        <f aca="false">SUM(H163:N163)</f>
        <v>2677073.3</v>
      </c>
    </row>
    <row r="164" customFormat="false" ht="21" hidden="false" customHeight="true" outlineLevel="0" collapsed="false">
      <c r="A164" s="13"/>
      <c r="B164" s="9"/>
      <c r="C164" s="10"/>
      <c r="D164" s="66" t="n">
        <v>828</v>
      </c>
      <c r="E164" s="66" t="s">
        <v>114</v>
      </c>
      <c r="F164" s="66" t="s">
        <v>170</v>
      </c>
      <c r="G164" s="66" t="n">
        <v>200</v>
      </c>
      <c r="H164" s="16"/>
      <c r="I164" s="16"/>
      <c r="J164" s="16" t="n">
        <v>107000</v>
      </c>
      <c r="K164" s="16" t="n">
        <v>100000</v>
      </c>
      <c r="L164" s="16" t="n">
        <v>100000</v>
      </c>
      <c r="M164" s="16" t="n">
        <v>100000</v>
      </c>
      <c r="N164" s="16" t="n">
        <v>100000</v>
      </c>
      <c r="O164" s="16" t="n">
        <f aca="false">SUM(H164:N164)</f>
        <v>507000</v>
      </c>
    </row>
    <row r="165" customFormat="false" ht="21" hidden="true" customHeight="true" outlineLevel="0" collapsed="false">
      <c r="A165" s="13"/>
      <c r="B165" s="9"/>
      <c r="C165" s="10"/>
      <c r="D165" s="66" t="n">
        <v>828</v>
      </c>
      <c r="E165" s="66" t="s">
        <v>114</v>
      </c>
      <c r="F165" s="66" t="s">
        <v>171</v>
      </c>
      <c r="G165" s="66" t="n">
        <v>500</v>
      </c>
      <c r="H165" s="16"/>
      <c r="I165" s="16"/>
      <c r="J165" s="16"/>
      <c r="K165" s="16"/>
      <c r="L165" s="16"/>
      <c r="M165" s="16"/>
      <c r="N165" s="16"/>
      <c r="O165" s="16" t="n">
        <f aca="false">SUM(H165:N165)</f>
        <v>0</v>
      </c>
    </row>
    <row r="166" customFormat="false" ht="21" hidden="false" customHeight="true" outlineLevel="0" collapsed="false">
      <c r="A166" s="13"/>
      <c r="B166" s="9"/>
      <c r="C166" s="10"/>
      <c r="D166" s="69" t="n">
        <v>828</v>
      </c>
      <c r="E166" s="69" t="s">
        <v>114</v>
      </c>
      <c r="F166" s="69" t="s">
        <v>172</v>
      </c>
      <c r="G166" s="69" t="n">
        <v>200</v>
      </c>
      <c r="H166" s="16"/>
      <c r="I166" s="16" t="n">
        <v>232128.7</v>
      </c>
      <c r="J166" s="16" t="n">
        <v>283868</v>
      </c>
      <c r="K166" s="16" t="n">
        <v>200000</v>
      </c>
      <c r="L166" s="16" t="n">
        <v>250000</v>
      </c>
      <c r="M166" s="16" t="n">
        <v>250000</v>
      </c>
      <c r="N166" s="16" t="n">
        <v>250000</v>
      </c>
      <c r="O166" s="16" t="n">
        <f aca="false">SUM(H166:N166)</f>
        <v>1465996.7</v>
      </c>
    </row>
    <row r="167" customFormat="false" ht="21" hidden="false" customHeight="true" outlineLevel="0" collapsed="false">
      <c r="A167" s="13"/>
      <c r="B167" s="9"/>
      <c r="C167" s="10"/>
      <c r="D167" s="69" t="n">
        <v>828</v>
      </c>
      <c r="E167" s="69" t="s">
        <v>114</v>
      </c>
      <c r="F167" s="69" t="s">
        <v>173</v>
      </c>
      <c r="G167" s="69" t="n">
        <v>200</v>
      </c>
      <c r="H167" s="16"/>
      <c r="I167" s="16"/>
      <c r="J167" s="16" t="n">
        <v>184900</v>
      </c>
      <c r="K167" s="16" t="n">
        <v>250000</v>
      </c>
      <c r="L167" s="16" t="n">
        <v>250000</v>
      </c>
      <c r="M167" s="16" t="n">
        <v>250000</v>
      </c>
      <c r="N167" s="16" t="n">
        <v>250000</v>
      </c>
      <c r="O167" s="16" t="n">
        <f aca="false">SUM(H167:N167)</f>
        <v>1184900</v>
      </c>
    </row>
    <row r="168" customFormat="false" ht="21" hidden="false" customHeight="true" outlineLevel="0" collapsed="false">
      <c r="A168" s="13"/>
      <c r="B168" s="9"/>
      <c r="C168" s="10"/>
      <c r="D168" s="69" t="n">
        <v>828</v>
      </c>
      <c r="E168" s="69" t="s">
        <v>114</v>
      </c>
      <c r="F168" s="69" t="s">
        <v>174</v>
      </c>
      <c r="G168" s="69" t="n">
        <v>200</v>
      </c>
      <c r="H168" s="16"/>
      <c r="I168" s="47" t="n">
        <f aca="false">49568.9+38477.2</f>
        <v>88046.1</v>
      </c>
      <c r="J168" s="47" t="n">
        <f aca="false">49000+53000</f>
        <v>102000</v>
      </c>
      <c r="K168" s="47" t="n">
        <v>105600</v>
      </c>
      <c r="L168" s="47" t="n">
        <v>105000</v>
      </c>
      <c r="M168" s="47" t="n">
        <v>105000</v>
      </c>
      <c r="N168" s="47" t="n">
        <v>105000</v>
      </c>
      <c r="O168" s="16" t="n">
        <f aca="false">SUM(H168:N168)</f>
        <v>610646.1</v>
      </c>
    </row>
    <row r="169" customFormat="false" ht="18" hidden="false" customHeight="true" outlineLevel="0" collapsed="false">
      <c r="A169" s="13"/>
      <c r="B169" s="9"/>
      <c r="C169" s="10"/>
      <c r="D169" s="69" t="n">
        <v>828</v>
      </c>
      <c r="E169" s="69" t="s">
        <v>114</v>
      </c>
      <c r="F169" s="69" t="s">
        <v>174</v>
      </c>
      <c r="G169" s="69" t="n">
        <v>800</v>
      </c>
      <c r="H169" s="16"/>
      <c r="I169" s="47" t="n">
        <v>10790.8</v>
      </c>
      <c r="J169" s="16"/>
      <c r="K169" s="16"/>
      <c r="L169" s="16"/>
      <c r="M169" s="16"/>
      <c r="N169" s="16"/>
      <c r="O169" s="16" t="n">
        <f aca="false">SUM(H169:N169)</f>
        <v>10790.8</v>
      </c>
    </row>
    <row r="170" customFormat="false" ht="32.25" hidden="false" customHeight="true" outlineLevel="0" collapsed="false">
      <c r="A170" s="13"/>
      <c r="B170" s="9"/>
      <c r="C170" s="9" t="s">
        <v>23</v>
      </c>
      <c r="D170" s="60"/>
      <c r="E170" s="60"/>
      <c r="F170" s="60"/>
      <c r="G170" s="60"/>
      <c r="H170" s="16"/>
      <c r="I170" s="16"/>
      <c r="J170" s="16"/>
      <c r="K170" s="16"/>
      <c r="L170" s="16"/>
      <c r="M170" s="16"/>
      <c r="N170" s="16"/>
      <c r="O170" s="16"/>
    </row>
    <row r="171" customFormat="false" ht="34.5" hidden="false" customHeight="true" outlineLevel="0" collapsed="false">
      <c r="A171" s="13"/>
      <c r="B171" s="9"/>
      <c r="C171" s="9" t="s">
        <v>24</v>
      </c>
      <c r="D171" s="61"/>
      <c r="E171" s="61"/>
      <c r="F171" s="61"/>
      <c r="G171" s="61"/>
      <c r="H171" s="16"/>
      <c r="I171" s="16"/>
      <c r="J171" s="16"/>
      <c r="K171" s="16"/>
      <c r="L171" s="16"/>
      <c r="M171" s="16"/>
      <c r="N171" s="16"/>
      <c r="O171" s="16"/>
    </row>
    <row r="172" customFormat="false" ht="18.75" hidden="false" customHeight="true" outlineLevel="0" collapsed="false">
      <c r="A172" s="13"/>
      <c r="B172" s="9"/>
      <c r="C172" s="15" t="s">
        <v>115</v>
      </c>
      <c r="D172" s="61"/>
      <c r="E172" s="61"/>
      <c r="F172" s="61"/>
      <c r="G172" s="61"/>
      <c r="H172" s="16" t="n">
        <f aca="false">H155</f>
        <v>1860280.2</v>
      </c>
      <c r="I172" s="16" t="n">
        <f aca="false">I163</f>
        <v>1569901</v>
      </c>
      <c r="J172" s="16" t="n">
        <f aca="false">J163</f>
        <v>1107172.3</v>
      </c>
      <c r="K172" s="16" t="n">
        <f aca="false">K163</f>
        <v>0</v>
      </c>
      <c r="L172" s="16" t="n">
        <f aca="false">L163</f>
        <v>0</v>
      </c>
      <c r="M172" s="16" t="n">
        <f aca="false">M163</f>
        <v>0</v>
      </c>
      <c r="N172" s="16" t="n">
        <f aca="false">N163</f>
        <v>0</v>
      </c>
      <c r="O172" s="16" t="n">
        <f aca="false">SUM(H172:N172)</f>
        <v>4537353.5</v>
      </c>
    </row>
    <row r="173" customFormat="false" ht="63" hidden="false" customHeight="false" outlineLevel="0" collapsed="false">
      <c r="A173" s="13"/>
      <c r="B173" s="9"/>
      <c r="C173" s="9" t="s">
        <v>26</v>
      </c>
      <c r="D173" s="60"/>
      <c r="E173" s="60"/>
      <c r="F173" s="60"/>
      <c r="G173" s="60"/>
      <c r="H173" s="16"/>
      <c r="I173" s="16"/>
      <c r="J173" s="16"/>
      <c r="K173" s="16"/>
      <c r="L173" s="16"/>
      <c r="M173" s="16"/>
      <c r="N173" s="16"/>
      <c r="O173" s="16"/>
    </row>
    <row r="174" customFormat="false" ht="48" hidden="false" customHeight="true" outlineLevel="0" collapsed="false">
      <c r="A174" s="13"/>
      <c r="B174" s="9"/>
      <c r="C174" s="9" t="s">
        <v>27</v>
      </c>
      <c r="D174" s="60"/>
      <c r="E174" s="60"/>
      <c r="F174" s="60"/>
      <c r="G174" s="60"/>
      <c r="H174" s="16"/>
      <c r="I174" s="16"/>
      <c r="J174" s="16"/>
      <c r="K174" s="16"/>
      <c r="L174" s="16"/>
      <c r="M174" s="16"/>
      <c r="N174" s="16"/>
      <c r="O174" s="16"/>
    </row>
    <row r="175" customFormat="false" ht="21" hidden="false" customHeight="true" outlineLevel="0" collapsed="false">
      <c r="A175" s="13"/>
      <c r="B175" s="9"/>
      <c r="C175" s="9" t="s">
        <v>28</v>
      </c>
      <c r="D175" s="61"/>
      <c r="E175" s="61"/>
      <c r="F175" s="61"/>
      <c r="G175" s="61"/>
      <c r="H175" s="16" t="n">
        <v>123393.8</v>
      </c>
      <c r="I175" s="16" t="n">
        <v>102717.6</v>
      </c>
      <c r="J175" s="16" t="n">
        <v>66318.5</v>
      </c>
      <c r="K175" s="16" t="n">
        <v>0</v>
      </c>
      <c r="L175" s="16" t="n">
        <v>0</v>
      </c>
      <c r="M175" s="16" t="n">
        <v>0</v>
      </c>
      <c r="N175" s="16" t="n">
        <v>0</v>
      </c>
      <c r="O175" s="16" t="n">
        <f aca="false">SUM(H175:N175)</f>
        <v>292429.9</v>
      </c>
    </row>
    <row r="176" customFormat="false" ht="23.25" hidden="false" customHeight="true" outlineLevel="0" collapsed="false">
      <c r="A176" s="13"/>
      <c r="B176" s="9"/>
      <c r="C176" s="9" t="s">
        <v>29</v>
      </c>
      <c r="D176" s="60"/>
      <c r="E176" s="60"/>
      <c r="F176" s="60"/>
      <c r="G176" s="60"/>
      <c r="H176" s="16"/>
      <c r="I176" s="16"/>
      <c r="J176" s="16"/>
      <c r="K176" s="16"/>
      <c r="L176" s="16"/>
      <c r="M176" s="16"/>
      <c r="N176" s="16"/>
      <c r="O176" s="16"/>
    </row>
    <row r="177" customFormat="false" ht="24.75" hidden="false" customHeight="true" outlineLevel="0" collapsed="false">
      <c r="A177" s="36" t="s">
        <v>175</v>
      </c>
      <c r="B177" s="9"/>
      <c r="C177" s="37" t="s">
        <v>98</v>
      </c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</row>
    <row r="178" customFormat="false" ht="21.75" hidden="false" customHeight="true" outlineLevel="0" collapsed="false">
      <c r="A178" s="13"/>
      <c r="B178" s="9" t="s">
        <v>98</v>
      </c>
      <c r="C178" s="10" t="s">
        <v>21</v>
      </c>
      <c r="D178" s="69" t="n">
        <v>828</v>
      </c>
      <c r="E178" s="78" t="s">
        <v>176</v>
      </c>
      <c r="F178" s="69" t="s">
        <v>177</v>
      </c>
      <c r="G178" s="9"/>
      <c r="H178" s="16" t="n">
        <f aca="false">SUM(H179:H191)</f>
        <v>1725640.4</v>
      </c>
      <c r="I178" s="16" t="n">
        <f aca="false">SUM(I179:I191)</f>
        <v>1492160.7</v>
      </c>
      <c r="J178" s="16" t="n">
        <f aca="false">SUM(J179:J191)</f>
        <v>1504253.6</v>
      </c>
      <c r="K178" s="16" t="n">
        <f aca="false">SUM(K179:K191)</f>
        <v>1504578.2</v>
      </c>
      <c r="L178" s="16" t="n">
        <f aca="false">SUM(L179:L191)</f>
        <v>1538578.2</v>
      </c>
      <c r="M178" s="16" t="n">
        <f aca="false">SUM(M179:M191)</f>
        <v>1538578.2</v>
      </c>
      <c r="N178" s="16" t="n">
        <f aca="false">SUM(N179:N191)</f>
        <v>1538578.2</v>
      </c>
      <c r="O178" s="16" t="n">
        <f aca="false">SUM(H178:N178)</f>
        <v>10842367.5</v>
      </c>
      <c r="Q178" s="42" t="n">
        <f aca="false">H178+H197</f>
        <v>1726767.5</v>
      </c>
      <c r="R178" s="42" t="n">
        <f aca="false">I178+I197</f>
        <v>1493634.6</v>
      </c>
      <c r="S178" s="42" t="n">
        <f aca="false">J178+J197</f>
        <v>1505727.5</v>
      </c>
      <c r="T178" s="42" t="n">
        <f aca="false">K178+K197</f>
        <v>1506052.1</v>
      </c>
      <c r="U178" s="42" t="n">
        <f aca="false">L178+L197</f>
        <v>1540052.1</v>
      </c>
      <c r="V178" s="42" t="n">
        <f aca="false">M178+M197</f>
        <v>1540052.1</v>
      </c>
      <c r="W178" s="42" t="n">
        <f aca="false">N178+N197</f>
        <v>1540052.1</v>
      </c>
      <c r="X178" s="44" t="n">
        <f aca="false">O178+O197</f>
        <v>10852338</v>
      </c>
    </row>
    <row r="179" customFormat="false" ht="21.75" hidden="false" customHeight="true" outlineLevel="0" collapsed="false">
      <c r="A179" s="13"/>
      <c r="B179" s="9"/>
      <c r="C179" s="10"/>
      <c r="D179" s="69" t="n">
        <v>828</v>
      </c>
      <c r="E179" s="78" t="s">
        <v>178</v>
      </c>
      <c r="F179" s="69" t="s">
        <v>179</v>
      </c>
      <c r="G179" s="69" t="n">
        <v>500</v>
      </c>
      <c r="H179" s="16" t="n">
        <v>20436</v>
      </c>
      <c r="I179" s="16" t="n">
        <v>20993</v>
      </c>
      <c r="J179" s="16" t="n">
        <v>20993</v>
      </c>
      <c r="K179" s="16" t="n">
        <v>20993</v>
      </c>
      <c r="L179" s="16" t="n">
        <v>20993</v>
      </c>
      <c r="M179" s="16" t="n">
        <v>20993</v>
      </c>
      <c r="N179" s="16" t="n">
        <v>20993</v>
      </c>
      <c r="O179" s="16" t="n">
        <f aca="false">SUM(H179:N179)</f>
        <v>146394</v>
      </c>
    </row>
    <row r="180" customFormat="false" ht="21.75" hidden="false" customHeight="true" outlineLevel="0" collapsed="false">
      <c r="A180" s="13"/>
      <c r="B180" s="9"/>
      <c r="C180" s="10"/>
      <c r="D180" s="69" t="n">
        <v>828</v>
      </c>
      <c r="E180" s="69" t="s">
        <v>178</v>
      </c>
      <c r="F180" s="69" t="s">
        <v>180</v>
      </c>
      <c r="G180" s="69" t="n">
        <v>500</v>
      </c>
      <c r="H180" s="16" t="n">
        <v>12936.8</v>
      </c>
      <c r="I180" s="16" t="n">
        <v>15431.3</v>
      </c>
      <c r="J180" s="16" t="n">
        <v>15431.3</v>
      </c>
      <c r="K180" s="16" t="n">
        <v>15431.3</v>
      </c>
      <c r="L180" s="16" t="n">
        <v>15431.3</v>
      </c>
      <c r="M180" s="16" t="n">
        <v>15431.3</v>
      </c>
      <c r="N180" s="16" t="n">
        <v>15431.3</v>
      </c>
      <c r="O180" s="16" t="n">
        <f aca="false">SUM(H180:N180)</f>
        <v>105524.6</v>
      </c>
    </row>
    <row r="181" customFormat="false" ht="21.75" hidden="false" customHeight="true" outlineLevel="0" collapsed="false">
      <c r="A181" s="13"/>
      <c r="B181" s="9"/>
      <c r="C181" s="10"/>
      <c r="D181" s="69" t="n">
        <v>812</v>
      </c>
      <c r="E181" s="69" t="s">
        <v>181</v>
      </c>
      <c r="F181" s="69" t="s">
        <v>179</v>
      </c>
      <c r="G181" s="69" t="n">
        <v>500</v>
      </c>
      <c r="H181" s="16" t="n">
        <v>200</v>
      </c>
      <c r="I181" s="16"/>
      <c r="J181" s="16"/>
      <c r="K181" s="16"/>
      <c r="L181" s="16"/>
      <c r="M181" s="16"/>
      <c r="N181" s="16"/>
      <c r="O181" s="16" t="n">
        <f aca="false">SUM(H181:N181)</f>
        <v>200</v>
      </c>
    </row>
    <row r="182" customFormat="false" ht="21.75" hidden="false" customHeight="true" outlineLevel="0" collapsed="false">
      <c r="A182" s="13"/>
      <c r="B182" s="9"/>
      <c r="C182" s="10"/>
      <c r="D182" s="69" t="n">
        <v>828</v>
      </c>
      <c r="E182" s="78" t="s">
        <v>178</v>
      </c>
      <c r="F182" s="69" t="s">
        <v>182</v>
      </c>
      <c r="G182" s="69" t="n">
        <v>500</v>
      </c>
      <c r="H182" s="16" t="n">
        <v>163.2</v>
      </c>
      <c r="I182" s="16" t="n">
        <v>163.2</v>
      </c>
      <c r="J182" s="16" t="n">
        <v>163.2</v>
      </c>
      <c r="K182" s="16" t="n">
        <v>163.2</v>
      </c>
      <c r="L182" s="16" t="n">
        <v>163.2</v>
      </c>
      <c r="M182" s="16" t="n">
        <v>163.2</v>
      </c>
      <c r="N182" s="16" t="n">
        <v>163.2</v>
      </c>
      <c r="O182" s="16" t="n">
        <f aca="false">SUM(H182:N182)</f>
        <v>1142.4</v>
      </c>
      <c r="R182" s="42"/>
    </row>
    <row r="183" customFormat="false" ht="21.75" hidden="false" customHeight="true" outlineLevel="0" collapsed="false">
      <c r="A183" s="13"/>
      <c r="B183" s="9"/>
      <c r="C183" s="10"/>
      <c r="D183" s="69" t="n">
        <v>828</v>
      </c>
      <c r="E183" s="78" t="s">
        <v>178</v>
      </c>
      <c r="F183" s="69" t="s">
        <v>183</v>
      </c>
      <c r="G183" s="69" t="n">
        <v>500</v>
      </c>
      <c r="H183" s="16" t="n">
        <f aca="false">4708.9-2179.3</f>
        <v>2529.6</v>
      </c>
      <c r="I183" s="16" t="n">
        <v>4691.4</v>
      </c>
      <c r="J183" s="16" t="n">
        <v>4691.4</v>
      </c>
      <c r="K183" s="16" t="n">
        <v>4691.4</v>
      </c>
      <c r="L183" s="16" t="n">
        <v>4691.4</v>
      </c>
      <c r="M183" s="16" t="n">
        <v>4691.4</v>
      </c>
      <c r="N183" s="16" t="n">
        <v>4691.4</v>
      </c>
      <c r="O183" s="16" t="n">
        <f aca="false">SUM(H183:N183)</f>
        <v>30678</v>
      </c>
    </row>
    <row r="184" customFormat="false" ht="21.75" hidden="false" customHeight="true" outlineLevel="0" collapsed="false">
      <c r="A184" s="13"/>
      <c r="B184" s="9"/>
      <c r="C184" s="10"/>
      <c r="D184" s="69" t="n">
        <v>828</v>
      </c>
      <c r="E184" s="78" t="s">
        <v>178</v>
      </c>
      <c r="F184" s="69" t="s">
        <v>184</v>
      </c>
      <c r="G184" s="69" t="n">
        <v>200</v>
      </c>
      <c r="H184" s="16" t="n">
        <f aca="false">1067892-29045</f>
        <v>1038847</v>
      </c>
      <c r="I184" s="16" t="n">
        <v>1217892</v>
      </c>
      <c r="J184" s="16" t="n">
        <v>1217892</v>
      </c>
      <c r="K184" s="16" t="n">
        <v>1217892</v>
      </c>
      <c r="L184" s="16" t="n">
        <v>1217892</v>
      </c>
      <c r="M184" s="16" t="n">
        <v>1217892</v>
      </c>
      <c r="N184" s="16" t="n">
        <v>1217892</v>
      </c>
      <c r="O184" s="16" t="n">
        <f aca="false">SUM(H184:N184)</f>
        <v>8346199</v>
      </c>
    </row>
    <row r="185" customFormat="false" ht="21.75" hidden="false" customHeight="true" outlineLevel="0" collapsed="false">
      <c r="A185" s="13"/>
      <c r="B185" s="9"/>
      <c r="C185" s="10"/>
      <c r="D185" s="69" t="n">
        <v>828</v>
      </c>
      <c r="E185" s="78" t="s">
        <v>178</v>
      </c>
      <c r="F185" s="69" t="s">
        <v>185</v>
      </c>
      <c r="G185" s="69" t="n">
        <v>800</v>
      </c>
      <c r="H185" s="16" t="n">
        <v>17046.2</v>
      </c>
      <c r="I185" s="79"/>
      <c r="J185" s="16"/>
      <c r="K185" s="16"/>
      <c r="L185" s="16"/>
      <c r="M185" s="16"/>
      <c r="N185" s="16"/>
      <c r="O185" s="16" t="n">
        <f aca="false">SUM(H185:N185)</f>
        <v>17046.2</v>
      </c>
    </row>
    <row r="186" customFormat="false" ht="21.75" hidden="false" customHeight="true" outlineLevel="0" collapsed="false">
      <c r="A186" s="13"/>
      <c r="B186" s="9"/>
      <c r="C186" s="10"/>
      <c r="D186" s="69" t="n">
        <v>828</v>
      </c>
      <c r="E186" s="78" t="s">
        <v>178</v>
      </c>
      <c r="F186" s="69" t="s">
        <v>186</v>
      </c>
      <c r="G186" s="69" t="n">
        <v>500</v>
      </c>
      <c r="H186" s="76" t="n">
        <f aca="false">389780-376.2</f>
        <v>389403.8</v>
      </c>
      <c r="I186" s="16"/>
      <c r="J186" s="16"/>
      <c r="K186" s="16"/>
      <c r="L186" s="16"/>
      <c r="M186" s="16"/>
      <c r="N186" s="16"/>
      <c r="O186" s="16" t="n">
        <f aca="false">SUM(H186:N186)</f>
        <v>389403.8</v>
      </c>
    </row>
    <row r="187" customFormat="false" ht="21.75" hidden="false" customHeight="true" outlineLevel="0" collapsed="false">
      <c r="A187" s="13"/>
      <c r="B187" s="9"/>
      <c r="C187" s="10"/>
      <c r="D187" s="69" t="n">
        <v>828</v>
      </c>
      <c r="E187" s="78" t="s">
        <v>178</v>
      </c>
      <c r="F187" s="69" t="s">
        <v>187</v>
      </c>
      <c r="G187" s="69" t="n">
        <v>800</v>
      </c>
      <c r="H187" s="16" t="n">
        <v>229866</v>
      </c>
      <c r="I187" s="16" t="n">
        <v>218091.5</v>
      </c>
      <c r="J187" s="16" t="n">
        <v>229866</v>
      </c>
      <c r="K187" s="16" t="n">
        <v>229866</v>
      </c>
      <c r="L187" s="16" t="n">
        <v>229866</v>
      </c>
      <c r="M187" s="16" t="n">
        <v>229866</v>
      </c>
      <c r="N187" s="16" t="n">
        <v>229866</v>
      </c>
      <c r="O187" s="16" t="n">
        <f aca="false">SUM(H187:N187)</f>
        <v>1597287.5</v>
      </c>
    </row>
    <row r="188" customFormat="false" ht="21.75" hidden="false" customHeight="true" outlineLevel="0" collapsed="false">
      <c r="A188" s="13"/>
      <c r="B188" s="9"/>
      <c r="C188" s="10"/>
      <c r="D188" s="69" t="n">
        <v>810</v>
      </c>
      <c r="E188" s="78" t="s">
        <v>178</v>
      </c>
      <c r="F188" s="69" t="s">
        <v>188</v>
      </c>
      <c r="G188" s="69" t="n">
        <v>800</v>
      </c>
      <c r="H188" s="80" t="n">
        <v>9251.8</v>
      </c>
      <c r="I188" s="80" t="n">
        <v>7798.3</v>
      </c>
      <c r="J188" s="80" t="n">
        <v>8116.7</v>
      </c>
      <c r="K188" s="80" t="n">
        <v>8441.3</v>
      </c>
      <c r="L188" s="80" t="n">
        <v>8441.3</v>
      </c>
      <c r="M188" s="80" t="n">
        <v>8441.3</v>
      </c>
      <c r="N188" s="80" t="n">
        <v>8441.3</v>
      </c>
      <c r="O188" s="16" t="n">
        <f aca="false">SUM(H188:N188)</f>
        <v>58932</v>
      </c>
    </row>
    <row r="189" customFormat="false" ht="21.75" hidden="true" customHeight="true" outlineLevel="0" collapsed="false">
      <c r="A189" s="13"/>
      <c r="B189" s="9"/>
      <c r="C189" s="10"/>
      <c r="D189" s="13" t="n">
        <v>810</v>
      </c>
      <c r="E189" s="13" t="s">
        <v>178</v>
      </c>
      <c r="F189" s="13" t="s">
        <v>189</v>
      </c>
      <c r="G189" s="13" t="n">
        <v>800</v>
      </c>
      <c r="H189" s="16"/>
      <c r="I189" s="16"/>
      <c r="J189" s="16"/>
      <c r="K189" s="16"/>
      <c r="L189" s="16"/>
      <c r="M189" s="16"/>
      <c r="N189" s="16"/>
      <c r="O189" s="16" t="n">
        <f aca="false">SUM(H189:N189)</f>
        <v>0</v>
      </c>
    </row>
    <row r="190" customFormat="false" ht="21.75" hidden="false" customHeight="true" outlineLevel="0" collapsed="false">
      <c r="A190" s="13"/>
      <c r="B190" s="9"/>
      <c r="C190" s="10"/>
      <c r="D190" s="69" t="n">
        <v>828</v>
      </c>
      <c r="E190" s="78" t="s">
        <v>178</v>
      </c>
      <c r="F190" s="69" t="s">
        <v>190</v>
      </c>
      <c r="G190" s="69" t="n">
        <v>800</v>
      </c>
      <c r="H190" s="80" t="n">
        <f aca="false">7100-2140</f>
        <v>4960</v>
      </c>
      <c r="I190" s="16" t="n">
        <v>7100</v>
      </c>
      <c r="J190" s="16" t="n">
        <v>7100</v>
      </c>
      <c r="K190" s="16" t="n">
        <v>7100</v>
      </c>
      <c r="L190" s="16" t="n">
        <v>7100</v>
      </c>
      <c r="M190" s="16" t="n">
        <v>7100</v>
      </c>
      <c r="N190" s="16" t="n">
        <v>7100</v>
      </c>
      <c r="O190" s="16" t="n">
        <f aca="false">SUM(H190:N190)</f>
        <v>47560</v>
      </c>
    </row>
    <row r="191" customFormat="false" ht="21.75" hidden="false" customHeight="true" outlineLevel="0" collapsed="false">
      <c r="A191" s="13"/>
      <c r="B191" s="9"/>
      <c r="C191" s="10"/>
      <c r="D191" s="69" t="n">
        <v>828</v>
      </c>
      <c r="E191" s="78" t="s">
        <v>178</v>
      </c>
      <c r="F191" s="69" t="s">
        <v>191</v>
      </c>
      <c r="G191" s="69" t="n">
        <v>800</v>
      </c>
      <c r="H191" s="16" t="n">
        <v>0</v>
      </c>
      <c r="I191" s="16" t="n">
        <v>0</v>
      </c>
      <c r="J191" s="16" t="n">
        <v>0</v>
      </c>
      <c r="K191" s="16" t="n">
        <v>0</v>
      </c>
      <c r="L191" s="16" t="n">
        <v>34000</v>
      </c>
      <c r="M191" s="16" t="n">
        <v>34000</v>
      </c>
      <c r="N191" s="16" t="n">
        <v>34000</v>
      </c>
      <c r="O191" s="16" t="n">
        <f aca="false">SUM(H191:N191)</f>
        <v>102000</v>
      </c>
    </row>
    <row r="192" customFormat="false" ht="34.5" hidden="false" customHeight="true" outlineLevel="0" collapsed="false">
      <c r="A192" s="13"/>
      <c r="B192" s="9"/>
      <c r="C192" s="9" t="s">
        <v>23</v>
      </c>
      <c r="D192" s="60"/>
      <c r="E192" s="60"/>
      <c r="F192" s="60"/>
      <c r="G192" s="60"/>
      <c r="H192" s="16"/>
      <c r="I192" s="16"/>
      <c r="J192" s="16"/>
      <c r="K192" s="16"/>
      <c r="L192" s="16"/>
      <c r="M192" s="16"/>
      <c r="N192" s="16"/>
      <c r="O192" s="16"/>
    </row>
    <row r="193" customFormat="false" ht="31.5" hidden="false" customHeight="false" outlineLevel="0" collapsed="false">
      <c r="A193" s="13"/>
      <c r="B193" s="9"/>
      <c r="C193" s="9" t="s">
        <v>24</v>
      </c>
      <c r="D193" s="61"/>
      <c r="E193" s="61"/>
      <c r="F193" s="61"/>
      <c r="G193" s="61"/>
      <c r="H193" s="16"/>
      <c r="I193" s="16"/>
      <c r="J193" s="16"/>
      <c r="K193" s="16"/>
      <c r="L193" s="16"/>
      <c r="M193" s="16"/>
      <c r="N193" s="16"/>
      <c r="O193" s="16"/>
    </row>
    <row r="194" customFormat="false" ht="22.35" hidden="false" customHeight="true" outlineLevel="0" collapsed="false">
      <c r="A194" s="13"/>
      <c r="B194" s="15"/>
      <c r="C194" s="15" t="s">
        <v>115</v>
      </c>
      <c r="D194" s="61"/>
      <c r="E194" s="61"/>
      <c r="F194" s="61"/>
      <c r="G194" s="61"/>
      <c r="H194" s="16" t="n">
        <f aca="false">H179+H180+H181+H182+H183+H186</f>
        <v>425669.4</v>
      </c>
      <c r="I194" s="16" t="n">
        <f aca="false">I179+I180+I181+I182+I183+I186</f>
        <v>41278.9</v>
      </c>
      <c r="J194" s="16" t="n">
        <f aca="false">J179+J180+J181+J182+J183+J186</f>
        <v>41278.9</v>
      </c>
      <c r="K194" s="16" t="n">
        <f aca="false">K179+K180+K181+K182+K183+K186</f>
        <v>41278.9</v>
      </c>
      <c r="L194" s="16" t="n">
        <f aca="false">L179+L180+L181+L182+L183+L186</f>
        <v>41278.9</v>
      </c>
      <c r="M194" s="16" t="n">
        <f aca="false">M179+M180+M181+M182+M183+M186</f>
        <v>41278.9</v>
      </c>
      <c r="N194" s="16" t="n">
        <f aca="false">N179+N180+N181+N182+N183+N186</f>
        <v>41278.9</v>
      </c>
      <c r="O194" s="16" t="n">
        <f aca="false">SUM(H194:N194)</f>
        <v>673342.8</v>
      </c>
    </row>
    <row r="195" customFormat="false" ht="52.2" hidden="false" customHeight="true" outlineLevel="0" collapsed="false">
      <c r="A195" s="13"/>
      <c r="B195" s="9"/>
      <c r="C195" s="9" t="s">
        <v>26</v>
      </c>
      <c r="D195" s="60"/>
      <c r="E195" s="60"/>
      <c r="F195" s="60"/>
      <c r="G195" s="60"/>
      <c r="H195" s="16"/>
      <c r="I195" s="16"/>
      <c r="J195" s="16"/>
      <c r="K195" s="16"/>
      <c r="L195" s="16"/>
      <c r="M195" s="16"/>
      <c r="N195" s="16"/>
      <c r="O195" s="16"/>
    </row>
    <row r="196" customFormat="false" ht="48" hidden="false" customHeight="true" outlineLevel="0" collapsed="false">
      <c r="A196" s="13"/>
      <c r="B196" s="9"/>
      <c r="C196" s="9" t="s">
        <v>27</v>
      </c>
      <c r="D196" s="60"/>
      <c r="E196" s="60"/>
      <c r="F196" s="60"/>
      <c r="G196" s="60"/>
      <c r="H196" s="16"/>
      <c r="I196" s="16"/>
      <c r="J196" s="16"/>
      <c r="K196" s="16"/>
      <c r="L196" s="16"/>
      <c r="M196" s="16"/>
      <c r="N196" s="16"/>
      <c r="O196" s="16"/>
    </row>
    <row r="197" customFormat="false" ht="21" hidden="false" customHeight="true" outlineLevel="0" collapsed="false">
      <c r="A197" s="13"/>
      <c r="B197" s="9"/>
      <c r="C197" s="9" t="s">
        <v>28</v>
      </c>
      <c r="D197" s="61"/>
      <c r="E197" s="61"/>
      <c r="F197" s="61"/>
      <c r="G197" s="61"/>
      <c r="H197" s="76" t="n">
        <v>1127.1</v>
      </c>
      <c r="I197" s="16" t="n">
        <v>1473.9</v>
      </c>
      <c r="J197" s="16" t="n">
        <v>1473.9</v>
      </c>
      <c r="K197" s="16" t="n">
        <v>1473.9</v>
      </c>
      <c r="L197" s="16" t="n">
        <v>1473.9</v>
      </c>
      <c r="M197" s="16" t="n">
        <v>1473.9</v>
      </c>
      <c r="N197" s="16" t="n">
        <v>1473.9</v>
      </c>
      <c r="O197" s="16" t="n">
        <f aca="false">SUM(H197:N197)</f>
        <v>9970.5</v>
      </c>
    </row>
    <row r="198" customFormat="false" ht="18.75" hidden="false" customHeight="true" outlineLevel="0" collapsed="false">
      <c r="A198" s="13"/>
      <c r="B198" s="9"/>
      <c r="C198" s="9" t="s">
        <v>29</v>
      </c>
      <c r="D198" s="60"/>
      <c r="E198" s="60"/>
      <c r="F198" s="60"/>
      <c r="G198" s="60"/>
      <c r="H198" s="16"/>
      <c r="I198" s="16"/>
      <c r="J198" s="16"/>
      <c r="K198" s="16"/>
      <c r="L198" s="16"/>
      <c r="M198" s="16"/>
      <c r="N198" s="16"/>
      <c r="O198" s="16"/>
    </row>
    <row r="199" customFormat="false" ht="36" hidden="false" customHeight="true" outlineLevel="0" collapsed="false">
      <c r="A199" s="36" t="s">
        <v>192</v>
      </c>
      <c r="B199" s="9"/>
      <c r="C199" s="37" t="s">
        <v>103</v>
      </c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</row>
    <row r="200" customFormat="false" ht="27.7" hidden="false" customHeight="true" outlineLevel="0" collapsed="false">
      <c r="A200" s="13"/>
      <c r="B200" s="9" t="s">
        <v>103</v>
      </c>
      <c r="C200" s="10" t="s">
        <v>21</v>
      </c>
      <c r="D200" s="69" t="n">
        <v>828</v>
      </c>
      <c r="E200" s="78" t="s">
        <v>193</v>
      </c>
      <c r="F200" s="69" t="s">
        <v>194</v>
      </c>
      <c r="G200" s="9"/>
      <c r="H200" s="16" t="n">
        <f aca="false">SUM(H201:H204)</f>
        <v>224334.5</v>
      </c>
      <c r="I200" s="16" t="n">
        <f aca="false">SUM(I201:I204)</f>
        <v>255411</v>
      </c>
      <c r="J200" s="16" t="n">
        <f aca="false">SUM(J201:J204)</f>
        <v>250320</v>
      </c>
      <c r="K200" s="16" t="n">
        <f aca="false">SUM(K201:K204)</f>
        <v>259891</v>
      </c>
      <c r="L200" s="16" t="n">
        <f aca="false">SUM(L201:L204)</f>
        <v>270286.64</v>
      </c>
      <c r="M200" s="16" t="n">
        <f aca="false">SUM(M201:M204)</f>
        <v>281098.1056</v>
      </c>
      <c r="N200" s="16" t="n">
        <f aca="false">SUM(N201:N204)</f>
        <v>292341.929824</v>
      </c>
      <c r="O200" s="16" t="n">
        <f aca="false">SUM(O201:O204)</f>
        <v>1833683.175424</v>
      </c>
      <c r="Q200" s="42" t="n">
        <f aca="false">H200</f>
        <v>224334.5</v>
      </c>
      <c r="R200" s="42" t="n">
        <f aca="false">I200</f>
        <v>255411</v>
      </c>
      <c r="S200" s="42" t="n">
        <f aca="false">J200</f>
        <v>250320</v>
      </c>
      <c r="T200" s="42" t="n">
        <f aca="false">K200</f>
        <v>259891</v>
      </c>
      <c r="U200" s="42" t="n">
        <f aca="false">L200</f>
        <v>270286.64</v>
      </c>
      <c r="V200" s="42" t="n">
        <f aca="false">M200</f>
        <v>281098.1056</v>
      </c>
      <c r="W200" s="42" t="n">
        <f aca="false">N200</f>
        <v>292341.929824</v>
      </c>
      <c r="X200" s="44" t="n">
        <f aca="false">SUM(Q200:W200)</f>
        <v>1833683.175424</v>
      </c>
    </row>
    <row r="201" customFormat="false" ht="33.75" hidden="false" customHeight="true" outlineLevel="0" collapsed="false">
      <c r="A201" s="13"/>
      <c r="B201" s="9"/>
      <c r="C201" s="10"/>
      <c r="D201" s="69" t="n">
        <v>828</v>
      </c>
      <c r="E201" s="78" t="s">
        <v>178</v>
      </c>
      <c r="F201" s="69" t="s">
        <v>195</v>
      </c>
      <c r="G201" s="13" t="s">
        <v>196</v>
      </c>
      <c r="H201" s="76" t="n">
        <v>42966.3</v>
      </c>
      <c r="I201" s="76" t="n">
        <v>47064</v>
      </c>
      <c r="J201" s="55" t="n">
        <v>46883</v>
      </c>
      <c r="K201" s="50" t="n">
        <v>48672</v>
      </c>
      <c r="L201" s="50" t="n">
        <f aca="false">K201*1.04</f>
        <v>50618.88</v>
      </c>
      <c r="M201" s="50" t="n">
        <f aca="false">L201*1.04</f>
        <v>52643.6352</v>
      </c>
      <c r="N201" s="77" t="n">
        <f aca="false">M201*1.04</f>
        <v>54749.380608</v>
      </c>
      <c r="O201" s="16" t="n">
        <f aca="false">SUM(H201:N201)</f>
        <v>343597.195808</v>
      </c>
    </row>
    <row r="202" customFormat="false" ht="36" hidden="false" customHeight="true" outlineLevel="0" collapsed="false">
      <c r="A202" s="13"/>
      <c r="B202" s="9"/>
      <c r="C202" s="10"/>
      <c r="D202" s="69" t="n">
        <v>828</v>
      </c>
      <c r="E202" s="78" t="s">
        <v>197</v>
      </c>
      <c r="F202" s="69" t="s">
        <v>198</v>
      </c>
      <c r="G202" s="13" t="s">
        <v>199</v>
      </c>
      <c r="H202" s="16" t="n">
        <f aca="false">146639.9-600</f>
        <v>146039.9</v>
      </c>
      <c r="I202" s="81"/>
      <c r="J202" s="81"/>
      <c r="K202" s="81"/>
      <c r="L202" s="81"/>
      <c r="M202" s="81"/>
      <c r="N202" s="81"/>
      <c r="O202" s="16" t="n">
        <f aca="false">SUM(H202:N202)</f>
        <v>146039.9</v>
      </c>
    </row>
    <row r="203" customFormat="false" ht="36" hidden="false" customHeight="true" outlineLevel="0" collapsed="false">
      <c r="A203" s="13"/>
      <c r="B203" s="9"/>
      <c r="C203" s="10"/>
      <c r="D203" s="69" t="n">
        <v>828</v>
      </c>
      <c r="E203" s="78" t="s">
        <v>197</v>
      </c>
      <c r="F203" s="69" t="s">
        <v>200</v>
      </c>
      <c r="G203" s="13" t="s">
        <v>199</v>
      </c>
      <c r="H203" s="16"/>
      <c r="I203" s="16" t="n">
        <v>167708</v>
      </c>
      <c r="J203" s="16" t="n">
        <v>162816</v>
      </c>
      <c r="K203" s="16" t="n">
        <v>169157</v>
      </c>
      <c r="L203" s="16" t="n">
        <v>175923.28</v>
      </c>
      <c r="M203" s="16" t="n">
        <v>182960.2112</v>
      </c>
      <c r="N203" s="16" t="n">
        <f aca="false">190278.619648-0.1</f>
        <v>190278.519648</v>
      </c>
      <c r="O203" s="16" t="n">
        <f aca="false">SUM(H203:N203)</f>
        <v>1048843.010848</v>
      </c>
    </row>
    <row r="204" customFormat="false" ht="35.25" hidden="false" customHeight="true" outlineLevel="0" collapsed="false">
      <c r="A204" s="13"/>
      <c r="B204" s="9"/>
      <c r="C204" s="10"/>
      <c r="D204" s="69" t="n">
        <v>828</v>
      </c>
      <c r="E204" s="78" t="s">
        <v>178</v>
      </c>
      <c r="F204" s="69" t="s">
        <v>198</v>
      </c>
      <c r="G204" s="13" t="s">
        <v>196</v>
      </c>
      <c r="H204" s="16" t="n">
        <v>35328.3</v>
      </c>
      <c r="I204" s="16" t="n">
        <v>40639</v>
      </c>
      <c r="J204" s="16" t="n">
        <v>40621</v>
      </c>
      <c r="K204" s="16" t="n">
        <v>42062</v>
      </c>
      <c r="L204" s="16" t="n">
        <v>43744.48</v>
      </c>
      <c r="M204" s="16" t="n">
        <v>45494.2592</v>
      </c>
      <c r="N204" s="16" t="n">
        <v>47314.029568</v>
      </c>
      <c r="O204" s="16" t="n">
        <f aca="false">SUM(H204:N204)</f>
        <v>295203.068768</v>
      </c>
    </row>
    <row r="205" customFormat="false" ht="31.5" hidden="false" customHeight="true" outlineLevel="0" collapsed="false">
      <c r="A205" s="13"/>
      <c r="B205" s="9"/>
      <c r="C205" s="9" t="s">
        <v>23</v>
      </c>
      <c r="D205" s="60"/>
      <c r="E205" s="60"/>
      <c r="F205" s="60"/>
      <c r="G205" s="60"/>
      <c r="H205" s="16"/>
      <c r="I205" s="16"/>
      <c r="J205" s="16"/>
      <c r="K205" s="16"/>
      <c r="L205" s="16"/>
      <c r="M205" s="16"/>
      <c r="N205" s="16"/>
      <c r="O205" s="16"/>
    </row>
    <row r="206" customFormat="false" ht="31.5" hidden="false" customHeight="false" outlineLevel="0" collapsed="false">
      <c r="A206" s="13"/>
      <c r="B206" s="9"/>
      <c r="C206" s="9" t="s">
        <v>24</v>
      </c>
      <c r="D206" s="61"/>
      <c r="E206" s="61"/>
      <c r="F206" s="61"/>
      <c r="G206" s="61"/>
      <c r="H206" s="16"/>
      <c r="I206" s="16"/>
      <c r="J206" s="16"/>
      <c r="K206" s="16"/>
      <c r="L206" s="16"/>
      <c r="M206" s="16"/>
      <c r="N206" s="16"/>
      <c r="O206" s="16"/>
    </row>
    <row r="207" customFormat="false" ht="27" hidden="false" customHeight="true" outlineLevel="0" collapsed="false">
      <c r="A207" s="13"/>
      <c r="B207" s="15"/>
      <c r="C207" s="15" t="s">
        <v>115</v>
      </c>
      <c r="D207" s="61"/>
      <c r="E207" s="61"/>
      <c r="F207" s="61"/>
      <c r="G207" s="61"/>
      <c r="H207" s="16"/>
      <c r="I207" s="16"/>
      <c r="J207" s="16"/>
      <c r="K207" s="16"/>
      <c r="L207" s="16"/>
      <c r="M207" s="16"/>
      <c r="N207" s="16"/>
      <c r="O207" s="16"/>
    </row>
    <row r="208" customFormat="false" ht="67.5" hidden="false" customHeight="true" outlineLevel="0" collapsed="false">
      <c r="A208" s="13"/>
      <c r="B208" s="9"/>
      <c r="C208" s="9" t="s">
        <v>26</v>
      </c>
      <c r="D208" s="60"/>
      <c r="E208" s="60"/>
      <c r="F208" s="60"/>
      <c r="G208" s="60"/>
      <c r="H208" s="16"/>
      <c r="I208" s="16"/>
      <c r="J208" s="16"/>
      <c r="K208" s="16"/>
      <c r="L208" s="16"/>
      <c r="M208" s="16"/>
      <c r="N208" s="16"/>
      <c r="O208" s="16"/>
    </row>
    <row r="209" customFormat="false" ht="49.5" hidden="false" customHeight="true" outlineLevel="0" collapsed="false">
      <c r="A209" s="13"/>
      <c r="B209" s="9"/>
      <c r="C209" s="9" t="s">
        <v>27</v>
      </c>
      <c r="D209" s="60"/>
      <c r="E209" s="60"/>
      <c r="F209" s="60"/>
      <c r="G209" s="60"/>
      <c r="H209" s="16"/>
      <c r="I209" s="16"/>
      <c r="J209" s="16"/>
      <c r="K209" s="16"/>
      <c r="L209" s="16"/>
      <c r="M209" s="16"/>
      <c r="N209" s="16"/>
      <c r="O209" s="16"/>
    </row>
    <row r="210" customFormat="false" ht="23.25" hidden="false" customHeight="true" outlineLevel="0" collapsed="false">
      <c r="A210" s="13"/>
      <c r="B210" s="9"/>
      <c r="C210" s="9" t="s">
        <v>28</v>
      </c>
      <c r="D210" s="61"/>
      <c r="E210" s="61"/>
      <c r="F210" s="61"/>
      <c r="G210" s="61"/>
      <c r="H210" s="16"/>
      <c r="I210" s="16"/>
      <c r="J210" s="16"/>
      <c r="K210" s="16"/>
      <c r="L210" s="16"/>
      <c r="M210" s="16"/>
      <c r="N210" s="16"/>
      <c r="O210" s="16"/>
    </row>
    <row r="211" customFormat="false" ht="25.5" hidden="false" customHeight="true" outlineLevel="0" collapsed="false">
      <c r="A211" s="13"/>
      <c r="B211" s="9"/>
      <c r="C211" s="9" t="s">
        <v>29</v>
      </c>
      <c r="D211" s="60"/>
      <c r="E211" s="60"/>
      <c r="F211" s="60"/>
      <c r="G211" s="60"/>
      <c r="H211" s="16"/>
      <c r="I211" s="16"/>
      <c r="J211" s="16"/>
      <c r="K211" s="16"/>
      <c r="L211" s="16"/>
      <c r="M211" s="16"/>
      <c r="N211" s="16"/>
      <c r="O211" s="16"/>
    </row>
    <row r="212" customFormat="false" ht="24" hidden="true" customHeight="true" outlineLevel="0" collapsed="false"/>
    <row r="213" customFormat="false" ht="56.25" hidden="true" customHeight="true" outlineLevel="0" collapsed="false">
      <c r="C213" s="82" t="s">
        <v>201</v>
      </c>
      <c r="D213" s="82"/>
      <c r="E213" s="82"/>
      <c r="F213" s="82"/>
      <c r="G213" s="82"/>
      <c r="H213" s="82"/>
      <c r="I213" s="82"/>
      <c r="J213" s="82"/>
      <c r="K213" s="82"/>
      <c r="L213" s="82"/>
      <c r="M213" s="82" t="s">
        <v>202</v>
      </c>
      <c r="N213" s="83"/>
    </row>
    <row r="214" customFormat="false" ht="24" hidden="true" customHeight="true" outlineLevel="0" collapsed="false"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</row>
    <row r="215" customFormat="false" ht="15.75" hidden="true" customHeight="false" outlineLevel="0" collapsed="false"/>
    <row r="217" customFormat="false" ht="15.75" hidden="false" customHeight="false" outlineLevel="0" collapsed="false">
      <c r="H217" s="42"/>
    </row>
    <row r="219" customFormat="false" ht="15.75" hidden="false" customHeight="false" outlineLevel="0" collapsed="false">
      <c r="H219" s="42"/>
      <c r="I219" s="42"/>
      <c r="J219" s="42"/>
      <c r="K219" s="42"/>
      <c r="L219" s="42"/>
      <c r="M219" s="42"/>
      <c r="N219" s="42"/>
    </row>
    <row r="221" customFormat="false" ht="15.75" hidden="false" customHeight="false" outlineLevel="0" collapsed="false">
      <c r="H221" s="42"/>
    </row>
  </sheetData>
  <mergeCells count="57">
    <mergeCell ref="K2:O2"/>
    <mergeCell ref="K3:O3"/>
    <mergeCell ref="K4:O4"/>
    <mergeCell ref="K5:O5"/>
    <mergeCell ref="A7:O7"/>
    <mergeCell ref="A9:O9"/>
    <mergeCell ref="A11:A12"/>
    <mergeCell ref="B11:B12"/>
    <mergeCell ref="C11:C12"/>
    <mergeCell ref="H11:O11"/>
    <mergeCell ref="B14:B17"/>
    <mergeCell ref="B18:C18"/>
    <mergeCell ref="B19:B22"/>
    <mergeCell ref="B23:B26"/>
    <mergeCell ref="B27:B30"/>
    <mergeCell ref="B31:B34"/>
    <mergeCell ref="B35:B38"/>
    <mergeCell ref="B39:B42"/>
    <mergeCell ref="B43:B46"/>
    <mergeCell ref="B47:B50"/>
    <mergeCell ref="B51:B54"/>
    <mergeCell ref="A57:A58"/>
    <mergeCell ref="B57:B58"/>
    <mergeCell ref="C57:C58"/>
    <mergeCell ref="D57:G57"/>
    <mergeCell ref="H57:O57"/>
    <mergeCell ref="D58:G58"/>
    <mergeCell ref="C60:O60"/>
    <mergeCell ref="B62:B70"/>
    <mergeCell ref="C71:O71"/>
    <mergeCell ref="A72:A88"/>
    <mergeCell ref="B72:B95"/>
    <mergeCell ref="C72:C88"/>
    <mergeCell ref="C96:O96"/>
    <mergeCell ref="A97:A98"/>
    <mergeCell ref="C97:C98"/>
    <mergeCell ref="C106:O106"/>
    <mergeCell ref="B107:B114"/>
    <mergeCell ref="C115:O115"/>
    <mergeCell ref="B116:B123"/>
    <mergeCell ref="C124:O124"/>
    <mergeCell ref="B125:B132"/>
    <mergeCell ref="C133:O133"/>
    <mergeCell ref="A134:A143"/>
    <mergeCell ref="C134:C143"/>
    <mergeCell ref="C151:O151"/>
    <mergeCell ref="A152:A169"/>
    <mergeCell ref="B152:B176"/>
    <mergeCell ref="C152:C169"/>
    <mergeCell ref="C177:O177"/>
    <mergeCell ref="A178:A185"/>
    <mergeCell ref="C178:C185"/>
    <mergeCell ref="A186:A191"/>
    <mergeCell ref="C186:C191"/>
    <mergeCell ref="C199:O199"/>
    <mergeCell ref="A200:A204"/>
    <mergeCell ref="C200:C204"/>
  </mergeCells>
  <printOptions headings="false" gridLines="false" gridLinesSet="true" horizontalCentered="true" verticalCentered="false"/>
  <pageMargins left="0.39375" right="0.39375" top="0.393055555555556" bottom="0.315277777777778" header="0.196527777777778" footer="0.511811023622047"/>
  <pageSetup paperSize="9" scale="62" fitToWidth="1" fitToHeight="1" pageOrder="downThenOver" orientation="landscape" blackAndWhite="false" draft="false" cellComments="none" firstPageNumber="5" useFirstPageNumber="true" horizontalDpi="300" verticalDpi="300" copies="1"/>
  <headerFooter differentFirst="false" differentOddEven="false">
    <oddHeader>&amp;C&amp;P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C31" activeCellId="0" sqref="AC3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226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2023-03-30T13:12:42Z</dcterms:created>
  <dc:creator>Кондакова Анна Юрьевна</dc:creator>
  <dc:description/>
  <dc:language>ru-RU</dc:language>
  <cp:lastModifiedBy/>
  <cp:lastPrinted>2024-12-23T10:58:34Z</cp:lastPrinted>
  <dcterms:modified xsi:type="dcterms:W3CDTF">2024-12-23T11:26:29Z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